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假设" sheetId="1" state="visible" r:id="rId3"/>
    <sheet name="产品对照" sheetId="2" state="visible" r:id="rId4"/>
    <sheet name="市场规模" sheetId="3" state="visible" r:id="rId5"/>
    <sheet name="进入策略" sheetId="4" state="visible" r:id="rId6"/>
    <sheet name="销售预测" sheetId="5" state="visible" r:id="rId7"/>
    <sheet name="财务预测" sheetId="6" state="visible" r:id="rId8"/>
    <sheet name="汇总" sheetId="7" state="visible" r:id="rId9"/>
  </sheets>
  <definedNames>
    <definedName function="false" hidden="false" localSheetId="0" name="_xlnm.Print_Titles" vbProcedure="false">假设!$1:$2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道纳</author>
  </authors>
  <commentList>
    <comment ref="B16" authorId="0">
      <text>
        <r>
          <rPr>
            <sz val="10"/>
            <rFont val="Noto Sans CJK SC"/>
            <family val="2"/>
          </rPr>
          <t xml:space="preserve">国内机房基本盘，不按份额扩张</t>
        </r>
      </text>
    </comment>
    <comment ref="B29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6.20 </t>
        </r>
        <r>
          <rPr>
            <sz val="10"/>
            <rFont val="Noto Sans CJK SC"/>
            <family val="2"/>
          </rPr>
          <t xml:space="preserve">亿；超出走系统集成</t>
        </r>
      </text>
    </comment>
    <comment ref="B72" authorId="0">
      <text>
        <r>
          <rPr>
            <sz val="10"/>
            <rFont val="Noto Sans CJK SC"/>
            <family val="2"/>
          </rPr>
          <t xml:space="preserve">索赔准备金、仓储、保险、差旅超出编制部分</t>
        </r>
      </text>
    </comment>
    <comment ref="B73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3.36 </t>
        </r>
        <r>
          <rPr>
            <sz val="10"/>
            <rFont val="Noto Sans CJK SC"/>
            <family val="2"/>
          </rPr>
          <t xml:space="preserve">亿 </t>
        </r>
        <r>
          <rPr>
            <sz val="10"/>
            <rFont val="Arial"/>
            <family val="2"/>
          </rPr>
          <t xml:space="preserve">= 16.80 </t>
        </r>
        <r>
          <rPr>
            <sz val="10"/>
            <rFont val="Noto Sans CJK SC"/>
            <family val="2"/>
          </rPr>
          <t xml:space="preserve">亿 </t>
        </r>
        <r>
          <rPr>
            <sz val="10"/>
            <rFont val="Arial"/>
            <family val="2"/>
          </rPr>
          <t xml:space="preserve">× 20%</t>
        </r>
      </text>
    </comment>
    <comment ref="B76" authorId="0">
      <text>
        <r>
          <rPr>
            <sz val="10"/>
            <rFont val="Noto Sans CJK SC"/>
            <family val="2"/>
          </rPr>
          <t xml:space="preserve">验厂、样机、伙伴赋能、展厅装修（租金已单列）；控制在当年毛利之内，五年均盈利</t>
        </r>
      </text>
    </comment>
    <comment ref="C16" authorId="0">
      <text>
        <r>
          <rPr>
            <sz val="10"/>
            <rFont val="Noto Sans CJK SC"/>
            <family val="2"/>
          </rPr>
          <t xml:space="preserve">国内机房基本盘，不按份额扩张</t>
        </r>
      </text>
    </comment>
    <comment ref="C29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6.20 </t>
        </r>
        <r>
          <rPr>
            <sz val="10"/>
            <rFont val="Noto Sans CJK SC"/>
            <family val="2"/>
          </rPr>
          <t xml:space="preserve">亿；超出走系统集成</t>
        </r>
      </text>
    </comment>
    <comment ref="C76" authorId="0">
      <text>
        <r>
          <rPr>
            <sz val="10"/>
            <rFont val="Noto Sans CJK SC"/>
            <family val="2"/>
          </rPr>
          <t xml:space="preserve">验厂、样机、伙伴赋能、展厅装修（租金已单列）；控制在当年毛利之内，五年均盈利</t>
        </r>
      </text>
    </comment>
    <comment ref="D16" authorId="0">
      <text>
        <r>
          <rPr>
            <sz val="10"/>
            <rFont val="Noto Sans CJK SC"/>
            <family val="2"/>
          </rPr>
          <t xml:space="preserve">国内机房基本盘，不按份额扩张</t>
        </r>
      </text>
    </comment>
    <comment ref="D29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6.20 </t>
        </r>
        <r>
          <rPr>
            <sz val="10"/>
            <rFont val="Noto Sans CJK SC"/>
            <family val="2"/>
          </rPr>
          <t xml:space="preserve">亿；超出走系统集成</t>
        </r>
      </text>
    </comment>
    <comment ref="D76" authorId="0">
      <text>
        <r>
          <rPr>
            <sz val="10"/>
            <rFont val="Noto Sans CJK SC"/>
            <family val="2"/>
          </rPr>
          <t xml:space="preserve">验厂、样机、伙伴赋能、展厅装修（租金已单列）；控制在当年毛利之内，五年均盈利</t>
        </r>
      </text>
    </comment>
    <comment ref="E16" authorId="0">
      <text>
        <r>
          <rPr>
            <sz val="10"/>
            <rFont val="Noto Sans CJK SC"/>
            <family val="2"/>
          </rPr>
          <t xml:space="preserve">国内机房基本盘，不按份额扩张</t>
        </r>
      </text>
    </comment>
    <comment ref="E29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6.20 </t>
        </r>
        <r>
          <rPr>
            <sz val="10"/>
            <rFont val="Noto Sans CJK SC"/>
            <family val="2"/>
          </rPr>
          <t xml:space="preserve">亿；超出走系统集成</t>
        </r>
      </text>
    </comment>
    <comment ref="E76" authorId="0">
      <text>
        <r>
          <rPr>
            <sz val="10"/>
            <rFont val="Noto Sans CJK SC"/>
            <family val="2"/>
          </rPr>
          <t xml:space="preserve">验厂、样机、伙伴赋能、展厅装修（租金已单列）；控制在当年毛利之内，五年均盈利</t>
        </r>
      </text>
    </comment>
    <comment ref="F16" authorId="0">
      <text>
        <r>
          <rPr>
            <sz val="10"/>
            <rFont val="Noto Sans CJK SC"/>
            <family val="2"/>
          </rPr>
          <t xml:space="preserve">国内机房基本盘，不按份额扩张</t>
        </r>
      </text>
    </comment>
    <comment ref="F29" authorId="0">
      <text>
        <r>
          <rPr>
            <sz val="10"/>
            <rFont val="Noto Sans CJK SC"/>
            <family val="2"/>
          </rPr>
          <t xml:space="preserve">第 </t>
        </r>
        <r>
          <rPr>
            <sz val="10"/>
            <rFont val="Arial"/>
            <family val="2"/>
          </rPr>
          <t xml:space="preserve">5 </t>
        </r>
        <r>
          <rPr>
            <sz val="10"/>
            <rFont val="Noto Sans CJK SC"/>
            <family val="2"/>
          </rPr>
          <t xml:space="preserve">年 </t>
        </r>
        <r>
          <rPr>
            <sz val="10"/>
            <rFont val="Arial"/>
            <family val="2"/>
          </rPr>
          <t xml:space="preserve">6.20 </t>
        </r>
        <r>
          <rPr>
            <sz val="10"/>
            <rFont val="Noto Sans CJK SC"/>
            <family val="2"/>
          </rPr>
          <t xml:space="preserve">亿；超出走系统集成</t>
        </r>
      </text>
    </comment>
    <comment ref="F76" authorId="0">
      <text>
        <r>
          <rPr>
            <sz val="10"/>
            <rFont val="Noto Sans CJK SC"/>
            <family val="2"/>
          </rPr>
          <t xml:space="preserve">验厂、样机、伙伴赋能、展厅装修（租金已单列）；控制在当年毛利之内，五年均盈利</t>
        </r>
      </text>
    </comment>
  </commentList>
</comments>
</file>

<file path=xl/sharedStrings.xml><?xml version="1.0" encoding="utf-8"?>
<sst xmlns="http://schemas.openxmlformats.org/spreadsheetml/2006/main" count="613" uniqueCount="377">
  <si>
    <r>
      <rPr>
        <b val="true"/>
        <sz val="14"/>
        <color rgb="FF16304F"/>
        <rFont val="Noto Sans CJK SC"/>
        <family val="2"/>
      </rPr>
      <t xml:space="preserve">产品市场布局与预测 </t>
    </r>
    <r>
      <rPr>
        <b val="true"/>
        <sz val="14"/>
        <color rgb="FF16304F"/>
        <rFont val="Arial"/>
        <family val="0"/>
        <charset val="1"/>
      </rPr>
      <t xml:space="preserve">· </t>
    </r>
    <r>
      <rPr>
        <b val="true"/>
        <sz val="14"/>
        <color rgb="FF16304F"/>
        <rFont val="Noto Sans CJK SC"/>
        <family val="2"/>
      </rPr>
      <t xml:space="preserve">假设（黄底蓝字为输入）</t>
    </r>
  </si>
  <si>
    <r>
      <rPr>
        <i val="true"/>
        <sz val="9"/>
        <color rgb="FF666666"/>
        <rFont val="Noto Sans CJK SC"/>
        <family val="2"/>
      </rPr>
      <t xml:space="preserve">金额单位：万元。改黄格后，市场规模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销售预测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财务预测自动重算。本表与《全球战略规划》第 </t>
    </r>
    <r>
      <rPr>
        <i val="true"/>
        <sz val="9"/>
        <color rgb="FF666666"/>
        <rFont val="Arial"/>
        <family val="0"/>
        <charset val="1"/>
      </rPr>
      <t xml:space="preserve">5 </t>
    </r>
    <r>
      <rPr>
        <i val="true"/>
        <sz val="9"/>
        <color rgb="FF666666"/>
        <rFont val="Noto Sans CJK SC"/>
        <family val="2"/>
      </rPr>
      <t xml:space="preserve">年海外 </t>
    </r>
    <r>
      <rPr>
        <i val="true"/>
        <sz val="9"/>
        <color rgb="FF666666"/>
        <rFont val="Arial"/>
        <family val="0"/>
        <charset val="1"/>
      </rPr>
      <t xml:space="preserve">16.80 </t>
    </r>
    <r>
      <rPr>
        <i val="true"/>
        <sz val="9"/>
        <color rgb="FF666666"/>
        <rFont val="Noto Sans CJK SC"/>
        <family val="2"/>
      </rPr>
      <t xml:space="preserve">亿、自产 </t>
    </r>
    <r>
      <rPr>
        <i val="true"/>
        <sz val="9"/>
        <color rgb="FF666666"/>
        <rFont val="Arial"/>
        <family val="0"/>
        <charset val="1"/>
      </rPr>
      <t xml:space="preserve">6.20 </t>
    </r>
    <r>
      <rPr>
        <i val="true"/>
        <sz val="9"/>
        <color rgb="FF666666"/>
        <rFont val="Noto Sans CJK SC"/>
        <family val="2"/>
      </rPr>
      <t xml:space="preserve">亿对齐。测算不构成收益承诺。</t>
    </r>
  </si>
  <si>
    <t xml:space="preserve">一、年份</t>
  </si>
  <si>
    <t xml:space="preserve">项目</t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</si>
  <si>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1 </t>
    </r>
    <r>
      <rPr>
        <b val="true"/>
        <sz val="10"/>
        <color rgb="FFFFFFFF"/>
        <rFont val="Noto Sans CJK SC"/>
        <family val="2"/>
      </rPr>
      <t xml:space="preserve">年</t>
    </r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</si>
  <si>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2 </t>
    </r>
    <r>
      <rPr>
        <b val="true"/>
        <sz val="10"/>
        <color rgb="FFFFFFFF"/>
        <rFont val="Noto Sans CJK SC"/>
        <family val="2"/>
      </rPr>
      <t xml:space="preserve">年</t>
    </r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</si>
  <si>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3 </t>
    </r>
    <r>
      <rPr>
        <b val="true"/>
        <sz val="10"/>
        <color rgb="FFFFFFFF"/>
        <rFont val="Noto Sans CJK SC"/>
        <family val="2"/>
      </rPr>
      <t xml:space="preserve">年</t>
    </r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</si>
  <si>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4 </t>
    </r>
    <r>
      <rPr>
        <b val="true"/>
        <sz val="10"/>
        <color rgb="FFFFFFFF"/>
        <rFont val="Noto Sans CJK SC"/>
        <family val="2"/>
      </rPr>
      <t xml:space="preserve">年</t>
    </r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</si>
  <si>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5 </t>
    </r>
    <r>
      <rPr>
        <b val="true"/>
        <sz val="10"/>
        <color rgb="FFFFFFFF"/>
        <rFont val="Noto Sans CJK SC"/>
        <family val="2"/>
      </rPr>
      <t xml:space="preserve">年</t>
    </r>
  </si>
  <si>
    <t xml:space="preserve">说明</t>
  </si>
  <si>
    <t xml:space="preserve">年份标签</t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</si>
  <si>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Arial"/>
        <family val="0"/>
        <charset val="1"/>
      </rPr>
      <t xml:space="preserve">1</t>
    </r>
    <r>
      <rPr>
        <sz val="10"/>
        <color rgb="FF0000FF"/>
        <rFont val="Noto Sans CJK SC"/>
        <family val="2"/>
      </rPr>
      <t xml:space="preserve">年</t>
    </r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</si>
  <si>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Arial"/>
        <family val="0"/>
        <charset val="1"/>
      </rPr>
      <t xml:space="preserve">2</t>
    </r>
    <r>
      <rPr>
        <sz val="10"/>
        <color rgb="FF0000FF"/>
        <rFont val="Noto Sans CJK SC"/>
        <family val="2"/>
      </rPr>
      <t xml:space="preserve">年</t>
    </r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</si>
  <si>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Arial"/>
        <family val="0"/>
        <charset val="1"/>
      </rPr>
      <t xml:space="preserve">3</t>
    </r>
    <r>
      <rPr>
        <sz val="10"/>
        <color rgb="FF0000FF"/>
        <rFont val="Noto Sans CJK SC"/>
        <family val="2"/>
      </rPr>
      <t xml:space="preserve">年</t>
    </r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</si>
  <si>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Arial"/>
        <family val="0"/>
        <charset val="1"/>
      </rPr>
      <t xml:space="preserve">4</t>
    </r>
    <r>
      <rPr>
        <sz val="10"/>
        <color rgb="FF0000FF"/>
        <rFont val="Noto Sans CJK SC"/>
        <family val="2"/>
      </rPr>
      <t xml:space="preserve">年</t>
    </r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</si>
  <si>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Arial"/>
        <family val="0"/>
        <charset val="1"/>
      </rPr>
      <t xml:space="preserve">5</t>
    </r>
    <r>
      <rPr>
        <sz val="10"/>
        <color rgb="FF0000FF"/>
        <rFont val="Noto Sans CJK SC"/>
        <family val="2"/>
      </rPr>
      <t xml:space="preserve">年</t>
    </r>
  </si>
  <si>
    <t xml:space="preserve">二、海外营收路径（系统合同额，含集成）</t>
  </si>
  <si>
    <t xml:space="preserve">区域</t>
  </si>
  <si>
    <t xml:space="preserve">海湾</t>
  </si>
  <si>
    <r>
      <rPr>
        <i val="true"/>
        <sz val="9"/>
        <color rgb="FF666666"/>
        <rFont val="Noto Sans CJK SC"/>
        <family val="2"/>
      </rPr>
      <t xml:space="preserve">高温智算 </t>
    </r>
    <r>
      <rPr>
        <i val="true"/>
        <sz val="9"/>
        <color rgb="FF666666"/>
        <rFont val="Arial"/>
        <family val="0"/>
        <charset val="1"/>
      </rPr>
      <t xml:space="preserve">+ </t>
    </r>
    <r>
      <rPr>
        <i val="true"/>
        <sz val="9"/>
        <color rgb="FF666666"/>
        <rFont val="Noto Sans CJK SC"/>
        <family val="2"/>
      </rPr>
      <t xml:space="preserve">通道年框；第 </t>
    </r>
    <r>
      <rPr>
        <i val="true"/>
        <sz val="9"/>
        <color rgb="FF666666"/>
        <rFont val="Arial"/>
        <family val="0"/>
        <charset val="1"/>
      </rPr>
      <t xml:space="preserve">5 </t>
    </r>
    <r>
      <rPr>
        <i val="true"/>
        <sz val="9"/>
        <color rgb="FF666666"/>
        <rFont val="Noto Sans CJK SC"/>
        <family val="2"/>
      </rPr>
      <t xml:space="preserve">年 </t>
    </r>
    <r>
      <rPr>
        <i val="true"/>
        <sz val="9"/>
        <color rgb="FF666666"/>
        <rFont val="Arial"/>
        <family val="0"/>
        <charset val="1"/>
      </rPr>
      <t xml:space="preserve">7.05 </t>
    </r>
    <r>
      <rPr>
        <i val="true"/>
        <sz val="9"/>
        <color rgb="FF666666"/>
        <rFont val="Noto Sans CJK SC"/>
        <family val="2"/>
      </rPr>
      <t xml:space="preserve">亿</t>
    </r>
  </si>
  <si>
    <t xml:space="preserve">东南亚</t>
  </si>
  <si>
    <t xml:space="preserve">风墙与冷冻水已有批量界面</t>
  </si>
  <si>
    <t xml:space="preserve">埃及</t>
  </si>
  <si>
    <t xml:space="preserve">标准机房复制；预付或信用证</t>
  </si>
  <si>
    <r>
      <rPr>
        <sz val="10"/>
        <color rgb="FF000000"/>
        <rFont val="Noto Sans CJK SC"/>
        <family val="2"/>
      </rPr>
      <t xml:space="preserve">欧洲</t>
    </r>
    <r>
      <rPr>
        <sz val="10"/>
        <color rgb="FF000000"/>
        <rFont val="Arial"/>
        <family val="0"/>
        <charset val="1"/>
      </rPr>
      <t xml:space="preserve">OEM</t>
    </r>
  </si>
  <si>
    <r>
      <rPr>
        <i val="true"/>
        <sz val="9"/>
        <color rgb="FF666666"/>
        <rFont val="Noto Sans CJK SC"/>
        <family val="2"/>
      </rPr>
      <t xml:space="preserve">液冷 </t>
    </r>
    <r>
      <rPr>
        <i val="true"/>
        <sz val="9"/>
        <color rgb="FF666666"/>
        <rFont val="Arial"/>
        <family val="0"/>
        <charset val="1"/>
      </rPr>
      <t xml:space="preserve">CDU </t>
    </r>
    <r>
      <rPr>
        <i val="true"/>
        <sz val="9"/>
        <color rgb="FF666666"/>
        <rFont val="Noto Sans CJK SC"/>
        <family val="2"/>
      </rPr>
      <t xml:space="preserve">与冷站重复订单工厂</t>
    </r>
  </si>
  <si>
    <t xml:space="preserve">中亚</t>
  </si>
  <si>
    <r>
      <rPr>
        <i val="true"/>
        <sz val="9"/>
        <color rgb="FF666666"/>
        <rFont val="Noto Sans CJK SC"/>
        <family val="2"/>
      </rPr>
      <t xml:space="preserve">氟泵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热管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间接蒸发</t>
    </r>
  </si>
  <si>
    <t xml:space="preserve">海外营收合计</t>
  </si>
  <si>
    <r>
      <rPr>
        <i val="true"/>
        <sz val="9"/>
        <color rgb="FF666666"/>
        <rFont val="Noto Sans CJK SC"/>
        <family val="2"/>
      </rPr>
      <t xml:space="preserve">应对齐战略规划 </t>
    </r>
    <r>
      <rPr>
        <i val="true"/>
        <sz val="9"/>
        <color rgb="FF666666"/>
        <rFont val="Arial"/>
        <family val="0"/>
        <charset val="1"/>
      </rPr>
      <t xml:space="preserve">3.15 / 8.35 / 12.20 / 14.50 / 16.80 </t>
    </r>
    <r>
      <rPr>
        <i val="true"/>
        <sz val="9"/>
        <color rgb="FF666666"/>
        <rFont val="Noto Sans CJK SC"/>
        <family val="2"/>
      </rPr>
      <t xml:space="preserve">亿</t>
    </r>
  </si>
  <si>
    <t xml:space="preserve">国内营收</t>
  </si>
  <si>
    <r>
      <rPr>
        <i val="true"/>
        <sz val="9"/>
        <color rgb="FF666666"/>
        <rFont val="Arial"/>
        <family val="0"/>
        <charset val="1"/>
      </rPr>
      <t xml:space="preserve">7.40 → 7.90 </t>
    </r>
    <r>
      <rPr>
        <i val="true"/>
        <sz val="9"/>
        <color rgb="FF666666"/>
        <rFont val="Noto Sans CJK SC"/>
        <family val="2"/>
      </rPr>
      <t xml:space="preserve">亿</t>
    </r>
  </si>
  <si>
    <t xml:space="preserve">集团营收</t>
  </si>
  <si>
    <t xml:space="preserve">三、自产占比（占该区域海外营收）</t>
  </si>
  <si>
    <t xml:space="preserve">液冷提高后自产升</t>
  </si>
  <si>
    <t xml:space="preserve">风墙自产，集成仍过手</t>
  </si>
  <si>
    <t xml:space="preserve">标准机房集成偏高</t>
  </si>
  <si>
    <r>
      <rPr>
        <i val="true"/>
        <sz val="9"/>
        <color rgb="FF666666"/>
        <rFont val="Arial"/>
        <family val="0"/>
        <charset val="1"/>
      </rPr>
      <t xml:space="preserve">OEM </t>
    </r>
    <r>
      <rPr>
        <i val="true"/>
        <sz val="9"/>
        <color rgb="FF666666"/>
        <rFont val="Noto Sans CJK SC"/>
        <family val="2"/>
      </rPr>
      <t xml:space="preserve">以设备为主</t>
    </r>
  </si>
  <si>
    <r>
      <rPr>
        <i val="true"/>
        <sz val="9"/>
        <color rgb="FF666666"/>
        <rFont val="Noto Sans CJK SC"/>
        <family val="2"/>
      </rPr>
      <t xml:space="preserve">框架设备 </t>
    </r>
    <r>
      <rPr>
        <i val="true"/>
        <sz val="9"/>
        <color rgb="FF666666"/>
        <rFont val="Arial"/>
        <family val="0"/>
        <charset val="1"/>
      </rPr>
      <t xml:space="preserve">+ </t>
    </r>
    <r>
      <rPr>
        <i val="true"/>
        <sz val="9"/>
        <color rgb="FF666666"/>
        <rFont val="Noto Sans CJK SC"/>
        <family val="2"/>
      </rPr>
      <t xml:space="preserve">现场集成</t>
    </r>
  </si>
  <si>
    <t xml:space="preserve">四、自产总量控制（战略上限，万元）</t>
  </si>
  <si>
    <t xml:space="preserve">自产温控上限</t>
  </si>
  <si>
    <t xml:space="preserve">南京产能约束，不把集成算进自产</t>
  </si>
  <si>
    <r>
      <rPr>
        <b val="true"/>
        <sz val="11"/>
        <color rgb="FF16304F"/>
        <rFont val="Noto Sans CJK SC"/>
        <family val="2"/>
      </rPr>
      <t xml:space="preserve">五、自产产品结构（早期 </t>
    </r>
    <r>
      <rPr>
        <b val="true"/>
        <sz val="11"/>
        <color rgb="FF16304F"/>
        <rFont val="Arial"/>
        <family val="0"/>
        <charset val="1"/>
      </rPr>
      <t xml:space="preserve">/ </t>
    </r>
    <r>
      <rPr>
        <b val="true"/>
        <sz val="11"/>
        <color rgb="FF16304F"/>
        <rFont val="Noto Sans CJK SC"/>
        <family val="2"/>
      </rPr>
      <t xml:space="preserve">成熟，须各列合计 </t>
    </r>
    <r>
      <rPr>
        <b val="true"/>
        <sz val="11"/>
        <color rgb="FF16304F"/>
        <rFont val="Arial"/>
        <family val="0"/>
        <charset val="1"/>
      </rPr>
      <t xml:space="preserve">= 100%</t>
    </r>
    <r>
      <rPr>
        <b val="true"/>
        <sz val="11"/>
        <color rgb="FF16304F"/>
        <rFont val="Noto Sans CJK SC"/>
        <family val="2"/>
      </rPr>
      <t xml:space="preserve">）</t>
    </r>
  </si>
  <si>
    <t xml:space="preserve">产品线</t>
  </si>
  <si>
    <t xml:space="preserve">海湾早期</t>
  </si>
  <si>
    <t xml:space="preserve">海湾成熟</t>
  </si>
  <si>
    <t xml:space="preserve">东南亚早期</t>
  </si>
  <si>
    <t xml:space="preserve">东南亚成熟</t>
  </si>
  <si>
    <t xml:space="preserve">埃及中亚</t>
  </si>
  <si>
    <r>
      <rPr>
        <b val="true"/>
        <sz val="10"/>
        <color rgb="FFFFFFFF"/>
        <rFont val="Noto Sans CJK SC"/>
        <family val="2"/>
      </rPr>
      <t xml:space="preserve">欧洲</t>
    </r>
    <r>
      <rPr>
        <b val="true"/>
        <sz val="10"/>
        <color rgb="FFFFFFFF"/>
        <rFont val="Arial"/>
        <family val="0"/>
        <charset val="1"/>
      </rPr>
      <t xml:space="preserve">OEM</t>
    </r>
  </si>
  <si>
    <t xml:space="preserve">精密空调</t>
  </si>
  <si>
    <r>
      <rPr>
        <i val="true"/>
        <sz val="9"/>
        <color rgb="FF666666"/>
        <rFont val="Arial"/>
        <family val="0"/>
        <charset val="1"/>
      </rPr>
      <t xml:space="preserve">ME / Guardian / rCooling</t>
    </r>
    <r>
      <rPr>
        <i val="true"/>
        <sz val="9"/>
        <color rgb="FF666666"/>
        <rFont val="Noto Sans CJK SC"/>
        <family val="2"/>
      </rPr>
      <t xml:space="preserve">；不按市占扩张</t>
    </r>
  </si>
  <si>
    <t xml:space="preserve">风墙与热管</t>
  </si>
  <si>
    <r>
      <rPr>
        <i val="true"/>
        <sz val="9"/>
        <color rgb="FF666666"/>
        <rFont val="Arial"/>
        <family val="0"/>
        <charset val="1"/>
      </rPr>
      <t xml:space="preserve">CAHU / VRH / </t>
    </r>
    <r>
      <rPr>
        <i val="true"/>
        <sz val="9"/>
        <color rgb="FF666666"/>
        <rFont val="Noto Sans CJK SC"/>
        <family val="2"/>
      </rPr>
      <t xml:space="preserve">背板 </t>
    </r>
    <r>
      <rPr>
        <i val="true"/>
        <sz val="9"/>
        <color rgb="FF666666"/>
        <rFont val="Arial"/>
        <family val="0"/>
        <charset val="1"/>
      </rPr>
      <t xml:space="preserve">/ DZ / ECS</t>
    </r>
  </si>
  <si>
    <t xml:space="preserve">液冷</t>
  </si>
  <si>
    <r>
      <rPr>
        <i val="true"/>
        <sz val="9"/>
        <color rgb="FF666666"/>
        <rFont val="Noto Sans CJK SC"/>
        <family val="2"/>
      </rPr>
      <t xml:space="preserve">冷板 </t>
    </r>
    <r>
      <rPr>
        <i val="true"/>
        <sz val="9"/>
        <color rgb="FF666666"/>
        <rFont val="Arial"/>
        <family val="0"/>
        <charset val="1"/>
      </rPr>
      <t xml:space="preserve">CDU + </t>
    </r>
    <r>
      <rPr>
        <i val="true"/>
        <sz val="9"/>
        <color rgb="FF666666"/>
        <rFont val="Noto Sans CJK SC"/>
        <family val="2"/>
      </rPr>
      <t xml:space="preserve">浸没；海湾楔子、欧洲 </t>
    </r>
    <r>
      <rPr>
        <i val="true"/>
        <sz val="9"/>
        <color rgb="FF666666"/>
        <rFont val="Arial"/>
        <family val="0"/>
        <charset val="1"/>
      </rPr>
      <t xml:space="preserve">OEM</t>
    </r>
  </si>
  <si>
    <t xml:space="preserve">冷站与冷源</t>
  </si>
  <si>
    <r>
      <rPr>
        <i val="true"/>
        <sz val="9"/>
        <color rgb="FF666666"/>
        <rFont val="Arial"/>
        <family val="0"/>
        <charset val="1"/>
      </rPr>
      <t xml:space="preserve">CC-Block / </t>
    </r>
    <r>
      <rPr>
        <i val="true"/>
        <sz val="9"/>
        <color rgb="FF666666"/>
        <rFont val="Noto Sans CJK SC"/>
        <family val="2"/>
      </rPr>
      <t xml:space="preserve">磁悬浮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螺杆</t>
    </r>
  </si>
  <si>
    <t xml:space="preserve">微模块与集装箱</t>
  </si>
  <si>
    <t xml:space="preserve">iMDC / iMDC-Cont</t>
  </si>
  <si>
    <t xml:space="preserve">结构合计</t>
  </si>
  <si>
    <r>
      <rPr>
        <i val="true"/>
        <sz val="9"/>
        <color rgb="FF666666"/>
        <rFont val="Noto Sans CJK SC"/>
        <family val="2"/>
      </rPr>
      <t xml:space="preserve">须为 </t>
    </r>
    <r>
      <rPr>
        <i val="true"/>
        <sz val="9"/>
        <color rgb="FF666666"/>
        <rFont val="Arial"/>
        <family val="0"/>
        <charset val="1"/>
      </rPr>
      <t xml:space="preserve">100%</t>
    </r>
    <r>
      <rPr>
        <i val="true"/>
        <sz val="9"/>
        <color rgb="FF666666"/>
        <rFont val="Noto Sans CJK SC"/>
        <family val="2"/>
      </rPr>
      <t xml:space="preserve">。否则销售预测会提示。</t>
    </r>
  </si>
  <si>
    <r>
      <rPr>
        <b val="true"/>
        <sz val="11"/>
        <color rgb="FF16304F"/>
        <rFont val="Noto Sans CJK SC"/>
        <family val="2"/>
      </rPr>
      <t xml:space="preserve">成熟结构权重（</t>
    </r>
    <r>
      <rPr>
        <b val="true"/>
        <sz val="11"/>
        <color rgb="FF16304F"/>
        <rFont val="Arial"/>
        <family val="0"/>
        <charset val="1"/>
      </rPr>
      <t xml:space="preserve">0=</t>
    </r>
    <r>
      <rPr>
        <b val="true"/>
        <sz val="11"/>
        <color rgb="FF16304F"/>
        <rFont val="Noto Sans CJK SC"/>
        <family val="2"/>
      </rPr>
      <t xml:space="preserve">全早期，</t>
    </r>
    <r>
      <rPr>
        <b val="true"/>
        <sz val="11"/>
        <color rgb="FF16304F"/>
        <rFont val="Arial"/>
        <family val="0"/>
        <charset val="1"/>
      </rPr>
      <t xml:space="preserve">1=</t>
    </r>
    <r>
      <rPr>
        <b val="true"/>
        <sz val="11"/>
        <color rgb="FF16304F"/>
        <rFont val="Noto Sans CJK SC"/>
        <family val="2"/>
      </rPr>
      <t xml:space="preserve">全成熟）</t>
    </r>
  </si>
  <si>
    <t xml:space="preserve">成熟权重</t>
  </si>
  <si>
    <t xml:space="preserve">液冷与风墙随年份提高</t>
  </si>
  <si>
    <t xml:space="preserve">六、贡献利润率</t>
  </si>
  <si>
    <t xml:space="preserve">贡献利润率</t>
  </si>
  <si>
    <t xml:space="preserve">国际在位商压房间级</t>
  </si>
  <si>
    <t xml:space="preserve">东南亚已验证，溢价有限</t>
  </si>
  <si>
    <t xml:space="preserve">智算楔子，高于房间级</t>
  </si>
  <si>
    <t xml:space="preserve">预制缩短现场，毛利中等</t>
  </si>
  <si>
    <t xml:space="preserve">集成度高、竞争面宽</t>
  </si>
  <si>
    <t xml:space="preserve">系统集成过手</t>
  </si>
  <si>
    <r>
      <rPr>
        <i val="true"/>
        <sz val="9"/>
        <color rgb="FF666666"/>
        <rFont val="Noto Sans CJK SC"/>
        <family val="2"/>
      </rPr>
      <t xml:space="preserve">不按合同额 </t>
    </r>
    <r>
      <rPr>
        <i val="true"/>
        <sz val="9"/>
        <color rgb="FF666666"/>
        <rFont val="Arial"/>
        <family val="0"/>
        <charset val="1"/>
      </rPr>
      <t xml:space="preserve">18% </t>
    </r>
    <r>
      <rPr>
        <i val="true"/>
        <sz val="9"/>
        <color rgb="FF666666"/>
        <rFont val="Noto Sans CJK SC"/>
        <family val="2"/>
      </rPr>
      <t xml:space="preserve">计</t>
    </r>
  </si>
  <si>
    <t xml:space="preserve">七、国内产品结构（占国内营收）</t>
  </si>
  <si>
    <t xml:space="preserve">占比</t>
  </si>
  <si>
    <r>
      <rPr>
        <i val="true"/>
        <sz val="9"/>
        <color rgb="FF666666"/>
        <rFont val="Noto Sans CJK SC"/>
        <family val="2"/>
      </rPr>
      <t xml:space="preserve">金融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政务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改造房间级</t>
    </r>
  </si>
  <si>
    <t xml:space="preserve">运营商热管列间与背板</t>
  </si>
  <si>
    <t xml:space="preserve">江宁产线，国内可参观</t>
  </si>
  <si>
    <r>
      <rPr>
        <i val="true"/>
        <sz val="9"/>
        <color rgb="FF666666"/>
        <rFont val="Noto Sans CJK SC"/>
        <family val="2"/>
      </rPr>
      <t xml:space="preserve">磁悬浮与 </t>
    </r>
    <r>
      <rPr>
        <i val="true"/>
        <sz val="9"/>
        <color rgb="FF666666"/>
        <rFont val="Arial"/>
        <family val="0"/>
        <charset val="1"/>
      </rPr>
      <t xml:space="preserve">CC-Block</t>
    </r>
  </si>
  <si>
    <t xml:space="preserve">分支机构与算力节点</t>
  </si>
  <si>
    <r>
      <rPr>
        <sz val="10"/>
        <color rgb="FF000000"/>
        <rFont val="Noto Sans CJK SC"/>
        <family val="2"/>
      </rPr>
      <t xml:space="preserve">其他（能源管理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空气环境）</t>
    </r>
  </si>
  <si>
    <t xml:space="preserve">不作为海外主航道</t>
  </si>
  <si>
    <t xml:space="preserve">国内结构合计</t>
  </si>
  <si>
    <t xml:space="preserve">八、费用与资本</t>
  </si>
  <si>
    <t xml:space="preserve">海外编制（人）</t>
  </si>
  <si>
    <t xml:space="preserve">南京主体之下，不广设销售公司</t>
  </si>
  <si>
    <t xml:space="preserve">人均全成本（万元）</t>
  </si>
  <si>
    <r>
      <rPr>
        <i val="true"/>
        <sz val="9"/>
        <color rgb="FF666666"/>
        <rFont val="Arial"/>
        <family val="0"/>
        <charset val="1"/>
      </rPr>
      <t xml:space="preserve">B66 </t>
    </r>
    <r>
      <rPr>
        <i val="true"/>
        <sz val="9"/>
        <color rgb="FF666666"/>
        <rFont val="Noto Sans CJK SC"/>
        <family val="2"/>
      </rPr>
      <t xml:space="preserve">为输入，各年相同</t>
    </r>
  </si>
  <si>
    <t xml:space="preserve">团队成本</t>
  </si>
  <si>
    <t xml:space="preserve">激励计提比例（占海外毛利）</t>
  </si>
  <si>
    <t xml:space="preserve">不按营收计提</t>
  </si>
  <si>
    <t xml:space="preserve">展厅租赁</t>
  </si>
  <si>
    <r>
      <rPr>
        <i val="true"/>
        <sz val="9"/>
        <color rgb="FF666666"/>
        <rFont val="Noto Sans CJK SC"/>
        <family val="2"/>
      </rPr>
      <t xml:space="preserve">只租不买；第 </t>
    </r>
    <r>
      <rPr>
        <i val="true"/>
        <sz val="9"/>
        <color rgb="FF666666"/>
        <rFont val="Arial"/>
        <family val="0"/>
        <charset val="1"/>
      </rPr>
      <t xml:space="preserve">2 </t>
    </r>
    <r>
      <rPr>
        <i val="true"/>
        <sz val="9"/>
        <color rgb="FF666666"/>
        <rFont val="Noto Sans CJK SC"/>
        <family val="2"/>
      </rPr>
      <t xml:space="preserve">年开放</t>
    </r>
  </si>
  <si>
    <t xml:space="preserve">认证与市场</t>
  </si>
  <si>
    <t xml:space="preserve">运营服务费率（占自产回款）</t>
  </si>
  <si>
    <t xml:space="preserve">有回款才计</t>
  </si>
  <si>
    <t xml:space="preserve">质量与其他费率（占海外营收）</t>
  </si>
  <si>
    <t xml:space="preserve">营运资金占用率（占海外营收）</t>
  </si>
  <si>
    <t xml:space="preserve">五年资本支出合计</t>
  </si>
  <si>
    <r>
      <rPr>
        <i val="true"/>
        <sz val="9"/>
        <color rgb="FF666666"/>
        <rFont val="Noto Sans CJK SC"/>
        <family val="2"/>
      </rPr>
      <t xml:space="preserve">不建海外工厂；产线 </t>
    </r>
    <r>
      <rPr>
        <i val="true"/>
        <sz val="9"/>
        <color rgb="FF666666"/>
        <rFont val="Arial"/>
        <family val="0"/>
        <charset val="1"/>
      </rPr>
      <t xml:space="preserve">debottleneck </t>
    </r>
    <r>
      <rPr>
        <i val="true"/>
        <sz val="9"/>
        <color rgb="FF666666"/>
        <rFont val="Noto Sans CJK SC"/>
        <family val="2"/>
      </rPr>
      <t xml:space="preserve">在南京 </t>
    </r>
    <r>
      <rPr>
        <i val="true"/>
        <sz val="9"/>
        <color rgb="FF666666"/>
        <rFont val="Arial"/>
        <family val="0"/>
        <charset val="1"/>
      </rPr>
      <t xml:space="preserve">/ </t>
    </r>
    <r>
      <rPr>
        <i val="true"/>
        <sz val="9"/>
        <color rgb="FF666666"/>
        <rFont val="Noto Sans CJK SC"/>
        <family val="2"/>
      </rPr>
      <t xml:space="preserve">江宁</t>
    </r>
  </si>
  <si>
    <t xml:space="preserve">所得税率</t>
  </si>
  <si>
    <t xml:space="preserve">经营利润表按税前；税后仅备查</t>
  </si>
  <si>
    <t xml:space="preserve">进入期开办与启动费</t>
  </si>
  <si>
    <r>
      <rPr>
        <i val="true"/>
        <sz val="9"/>
        <color rgb="FF666666"/>
        <rFont val="Noto Sans CJK SC"/>
        <family val="2"/>
      </rPr>
      <t xml:space="preserve">第 </t>
    </r>
    <r>
      <rPr>
        <i val="true"/>
        <sz val="9"/>
        <color rgb="FF666666"/>
        <rFont val="Arial"/>
        <family val="0"/>
        <charset val="1"/>
      </rPr>
      <t xml:space="preserve">1 </t>
    </r>
    <r>
      <rPr>
        <i val="true"/>
        <sz val="9"/>
        <color rgb="FF666666"/>
        <rFont val="Noto Sans CJK SC"/>
        <family val="2"/>
      </rPr>
      <t xml:space="preserve">年起经营利润为正；开办费不把首年打成亏损</t>
    </r>
  </si>
  <si>
    <t xml:space="preserve">九、区域温控市场（万元）与增速</t>
  </si>
  <si>
    <t xml:space="preserve">市场</t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</si>
  <si>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1 </t>
    </r>
    <r>
      <rPr>
        <b val="true"/>
        <sz val="10"/>
        <color rgb="FFFFFFFF"/>
        <rFont val="Noto Sans CJK SC"/>
        <family val="2"/>
      </rPr>
      <t xml:space="preserve">年规模</t>
    </r>
  </si>
  <si>
    <t xml:space="preserve">年增速</t>
  </si>
  <si>
    <t xml:space="preserve">海湾温控</t>
  </si>
  <si>
    <t xml:space="preserve">高温智算扩容；液冷份额另列</t>
  </si>
  <si>
    <t xml:space="preserve">东南亚温控</t>
  </si>
  <si>
    <t xml:space="preserve">新马泰印新建机房</t>
  </si>
  <si>
    <t xml:space="preserve">埃及温控</t>
  </si>
  <si>
    <t xml:space="preserve">标准机房</t>
  </si>
  <si>
    <t xml:space="preserve">中亚温控</t>
  </si>
  <si>
    <t xml:space="preserve">自然冷源工况</t>
  </si>
  <si>
    <r>
      <rPr>
        <sz val="10"/>
        <color rgb="FF000000"/>
        <rFont val="Noto Sans CJK SC"/>
        <family val="2"/>
      </rPr>
      <t xml:space="preserve">欧洲可</t>
    </r>
    <r>
      <rPr>
        <sz val="10"/>
        <color rgb="FF000000"/>
        <rFont val="Arial"/>
        <family val="0"/>
        <charset val="1"/>
      </rPr>
      <t xml:space="preserve">OEM</t>
    </r>
    <r>
      <rPr>
        <sz val="10"/>
        <color rgb="FF000000"/>
        <rFont val="Noto Sans CJK SC"/>
        <family val="2"/>
      </rPr>
      <t xml:space="preserve">切片</t>
    </r>
  </si>
  <si>
    <t xml:space="preserve">只计可做重复订单的设备市场</t>
  </si>
  <si>
    <t xml:space="preserve">国内温控</t>
  </si>
  <si>
    <t xml:space="preserve">维持基本盘</t>
  </si>
  <si>
    <t xml:space="preserve">海湾液冷份额</t>
  </si>
  <si>
    <t xml:space="preserve">液冷占海湾温控</t>
  </si>
  <si>
    <t xml:space="preserve">房间级不随此份额扩张</t>
  </si>
  <si>
    <t xml:space="preserve">十、校验</t>
  </si>
  <si>
    <r>
      <rPr>
        <sz val="10"/>
        <color rgb="FF000000"/>
        <rFont val="Noto Sans CJK SC"/>
        <family val="2"/>
      </rPr>
      <t xml:space="preserve">海外路径是否对齐 </t>
    </r>
    <r>
      <rPr>
        <sz val="10"/>
        <color rgb="FF000000"/>
        <rFont val="Arial"/>
        <family val="0"/>
        <charset val="1"/>
      </rPr>
      <t xml:space="preserve">16.80 </t>
    </r>
    <r>
      <rPr>
        <sz val="10"/>
        <color rgb="FF000000"/>
        <rFont val="Noto Sans CJK SC"/>
        <family val="2"/>
      </rPr>
      <t xml:space="preserve">亿</t>
    </r>
  </si>
  <si>
    <r>
      <rPr>
        <sz val="10"/>
        <color rgb="FF000000"/>
        <rFont val="Noto Sans CJK SC"/>
        <family val="2"/>
      </rPr>
      <t xml:space="preserve">自产上限第 </t>
    </r>
    <r>
      <rPr>
        <sz val="10"/>
        <color rgb="FF000000"/>
        <rFont val="Arial"/>
        <family val="0"/>
        <charset val="1"/>
      </rPr>
      <t xml:space="preserve">5 </t>
    </r>
    <r>
      <rPr>
        <sz val="10"/>
        <color rgb="FF000000"/>
        <rFont val="Noto Sans CJK SC"/>
        <family val="2"/>
      </rPr>
      <t xml:space="preserve">年是否 </t>
    </r>
    <r>
      <rPr>
        <sz val="10"/>
        <color rgb="FF000000"/>
        <rFont val="Arial"/>
        <family val="0"/>
        <charset val="1"/>
      </rPr>
      <t xml:space="preserve">6.20 </t>
    </r>
    <r>
      <rPr>
        <sz val="10"/>
        <color rgb="FF000000"/>
        <rFont val="Noto Sans CJK SC"/>
        <family val="2"/>
      </rPr>
      <t xml:space="preserve">亿</t>
    </r>
  </si>
  <si>
    <r>
      <rPr>
        <sz val="10"/>
        <color rgb="FF000000"/>
        <rFont val="Noto Sans CJK SC"/>
        <family val="2"/>
      </rPr>
      <t xml:space="preserve">产品结构列是否均为 </t>
    </r>
    <r>
      <rPr>
        <sz val="10"/>
        <color rgb="FF000000"/>
        <rFont val="Arial"/>
        <family val="0"/>
        <charset val="1"/>
      </rPr>
      <t xml:space="preserve">100%</t>
    </r>
  </si>
  <si>
    <r>
      <rPr>
        <sz val="10"/>
        <color rgb="FF000000"/>
        <rFont val="Noto Sans CJK SC"/>
        <family val="2"/>
      </rPr>
      <t xml:space="preserve">国内结构是否 </t>
    </r>
    <r>
      <rPr>
        <sz val="10"/>
        <color rgb="FF000000"/>
        <rFont val="Arial"/>
        <family val="0"/>
        <charset val="1"/>
      </rPr>
      <t xml:space="preserve">100%</t>
    </r>
  </si>
  <si>
    <t xml:space="preserve">现有产品系列对照三条系统（不另做出口目录）</t>
  </si>
  <si>
    <r>
      <rPr>
        <i val="true"/>
        <sz val="9"/>
        <color rgb="FF666666"/>
        <rFont val="Noto Sans CJK SC"/>
        <family val="2"/>
      </rPr>
      <t xml:space="preserve">型号整理自公司公开产品线。海外只带走机房温控与一体化模块。智慧 </t>
    </r>
    <r>
      <rPr>
        <i val="true"/>
        <sz val="9"/>
        <color rgb="FF666666"/>
        <rFont val="Arial"/>
        <family val="0"/>
        <charset val="1"/>
      </rPr>
      <t xml:space="preserve">DC</t>
    </r>
    <r>
      <rPr>
        <i val="true"/>
        <sz val="9"/>
        <color rgb="FF666666"/>
        <rFont val="Noto Sans CJK SC"/>
        <family val="2"/>
      </rPr>
      <t xml:space="preserve">、数智工程、工商业空气环境不列入海外主航道。</t>
    </r>
  </si>
  <si>
    <t xml:space="preserve">系统</t>
  </si>
  <si>
    <t xml:space="preserve">系列</t>
  </si>
  <si>
    <r>
      <rPr>
        <b val="true"/>
        <sz val="10"/>
        <color rgb="FFFFFFFF"/>
        <rFont val="Noto Sans CJK SC"/>
        <family val="2"/>
      </rPr>
      <t xml:space="preserve">冷量 </t>
    </r>
    <r>
      <rPr>
        <b val="true"/>
        <sz val="10"/>
        <color rgb="FFFFFFFF"/>
        <rFont val="Arial"/>
        <family val="0"/>
        <charset val="1"/>
      </rPr>
      <t xml:space="preserve">/ </t>
    </r>
    <r>
      <rPr>
        <b val="true"/>
        <sz val="10"/>
        <color rgb="FFFFFFFF"/>
        <rFont val="Noto Sans CJK SC"/>
        <family val="2"/>
      </rPr>
      <t xml:space="preserve">规格</t>
    </r>
  </si>
  <si>
    <t xml:space="preserve">主战场</t>
  </si>
  <si>
    <t xml:space="preserve">进入时点</t>
  </si>
  <si>
    <t xml:space="preserve">备注</t>
  </si>
  <si>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风冷直膨</t>
    </r>
  </si>
  <si>
    <t xml:space="preserve">25–120 kW</t>
  </si>
  <si>
    <t xml:space="preserve">海湾入围、国内金融政务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</si>
  <si>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1 </t>
    </r>
    <r>
      <rPr>
        <sz val="10"/>
        <color rgb="FF000000"/>
        <rFont val="Noto Sans CJK SC"/>
        <family val="2"/>
      </rPr>
      <t xml:space="preserve">年</t>
    </r>
  </si>
  <si>
    <t xml:space="preserve">无水进机房；不按市占扩张</t>
  </si>
  <si>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氟泵节能</t>
    </r>
  </si>
  <si>
    <t xml:space="preserve">中亚、国内高寒</t>
  </si>
  <si>
    <t xml:space="preserve">三种模式切换</t>
  </si>
  <si>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冷冻水</t>
    </r>
  </si>
  <si>
    <t xml:space="preserve">40–190 kW</t>
  </si>
  <si>
    <t xml:space="preserve">东南亚房间级、超算</t>
  </si>
  <si>
    <t xml:space="preserve">可与液冷混合组网</t>
  </si>
  <si>
    <r>
      <rPr>
        <sz val="10"/>
        <color rgb="FF000000"/>
        <rFont val="Arial"/>
        <family val="0"/>
        <charset val="1"/>
      </rPr>
      <t xml:space="preserve">Guardian / </t>
    </r>
    <r>
      <rPr>
        <sz val="10"/>
        <color rgb="FF000000"/>
        <rFont val="Noto Sans CJK SC"/>
        <family val="2"/>
      </rPr>
      <t xml:space="preserve">机柜级</t>
    </r>
  </si>
  <si>
    <t xml:space="preserve">7–20 kW</t>
  </si>
  <si>
    <t xml:space="preserve">边缘、交通、能源站房</t>
  </si>
  <si>
    <t xml:space="preserve">宽电压、远程运维</t>
  </si>
  <si>
    <r>
      <rPr>
        <sz val="10"/>
        <color rgb="FF000000"/>
        <rFont val="Arial"/>
        <family val="0"/>
        <charset val="1"/>
      </rPr>
      <t xml:space="preserve">rCooling </t>
    </r>
    <r>
      <rPr>
        <sz val="10"/>
        <color rgb="FF000000"/>
        <rFont val="Noto Sans CJK SC"/>
        <family val="2"/>
      </rPr>
      <t xml:space="preserve">列间 风冷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水冷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氟泵</t>
    </r>
  </si>
  <si>
    <t xml:space="preserve">25–60 kW</t>
  </si>
  <si>
    <t xml:space="preserve">微模块、集装箱、高密新建</t>
  </si>
  <si>
    <t xml:space="preserve">国内运营商已验证</t>
  </si>
  <si>
    <r>
      <rPr>
        <sz val="10"/>
        <color rgb="FF000000"/>
        <rFont val="Arial"/>
        <family val="0"/>
        <charset val="1"/>
      </rPr>
      <t xml:space="preserve">CAHU </t>
    </r>
    <r>
      <rPr>
        <sz val="10"/>
        <color rgb="FF000000"/>
        <rFont val="Noto Sans CJK SC"/>
        <family val="2"/>
      </rPr>
      <t xml:space="preserve">冷冻水风墙</t>
    </r>
  </si>
  <si>
    <t xml:space="preserve">180–300 kW</t>
  </si>
  <si>
    <t xml:space="preserve">东南亚超大规模</t>
  </si>
  <si>
    <t xml:space="preserve">当地已有批量界面</t>
  </si>
  <si>
    <r>
      <rPr>
        <sz val="10"/>
        <color rgb="FF000000"/>
        <rFont val="Arial"/>
        <family val="0"/>
        <charset val="1"/>
      </rPr>
      <t xml:space="preserve">CAHU-F </t>
    </r>
    <r>
      <rPr>
        <sz val="10"/>
        <color rgb="FF000000"/>
        <rFont val="Noto Sans CJK SC"/>
        <family val="2"/>
      </rPr>
      <t xml:space="preserve">氟泵 </t>
    </r>
    <r>
      <rPr>
        <sz val="10"/>
        <color rgb="FF000000"/>
        <rFont val="Arial"/>
        <family val="0"/>
        <charset val="1"/>
      </rPr>
      <t xml:space="preserve">/ CAHU-G </t>
    </r>
    <r>
      <rPr>
        <sz val="10"/>
        <color rgb="FF000000"/>
        <rFont val="Noto Sans CJK SC"/>
        <family val="2"/>
      </rPr>
      <t xml:space="preserve">双冷源</t>
    </r>
  </si>
  <si>
    <t xml:space="preserve">60–200 kW</t>
  </si>
  <si>
    <t xml:space="preserve">缺水或风液混合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</si>
  <si>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2 </t>
    </r>
    <r>
      <rPr>
        <sz val="10"/>
        <color rgb="FF000000"/>
        <rFont val="Noto Sans CJK SC"/>
        <family val="2"/>
      </rPr>
      <t xml:space="preserve">年</t>
    </r>
  </si>
  <si>
    <r>
      <rPr>
        <sz val="10"/>
        <color rgb="FF000000"/>
        <rFont val="Noto Sans CJK SC"/>
        <family val="2"/>
      </rPr>
      <t xml:space="preserve">自然冷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机械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混合</t>
    </r>
  </si>
  <si>
    <t xml:space="preserve">近端风墙</t>
  </si>
  <si>
    <r>
      <rPr>
        <sz val="10"/>
        <color rgb="FF000000"/>
        <rFont val="Arial"/>
        <family val="0"/>
        <charset val="1"/>
      </rPr>
      <t xml:space="preserve">45 kW/</t>
    </r>
    <r>
      <rPr>
        <sz val="10"/>
        <color rgb="FF000000"/>
        <rFont val="Noto Sans CJK SC"/>
        <family val="2"/>
      </rPr>
      <t xml:space="preserve">台</t>
    </r>
  </si>
  <si>
    <r>
      <rPr>
        <sz val="10"/>
        <color rgb="FF000000"/>
        <rFont val="Noto Sans CJK SC"/>
        <family val="2"/>
      </rPr>
      <t xml:space="preserve">海湾 </t>
    </r>
    <r>
      <rPr>
        <sz val="10"/>
        <color rgb="FF000000"/>
        <rFont val="Arial"/>
        <family val="0"/>
        <charset val="1"/>
      </rPr>
      <t xml:space="preserve">30 kW+/</t>
    </r>
    <r>
      <rPr>
        <sz val="10"/>
        <color rgb="FF000000"/>
        <rFont val="Noto Sans CJK SC"/>
        <family val="2"/>
      </rPr>
      <t xml:space="preserve">柜</t>
    </r>
  </si>
  <si>
    <t xml:space="preserve">与液冷背板协同</t>
  </si>
  <si>
    <r>
      <rPr>
        <sz val="10"/>
        <color rgb="FF000000"/>
        <rFont val="Arial"/>
        <family val="0"/>
        <charset val="1"/>
      </rPr>
      <t xml:space="preserve">VRH </t>
    </r>
    <r>
      <rPr>
        <sz val="10"/>
        <color rgb="FF000000"/>
        <rFont val="Noto Sans CJK SC"/>
        <family val="2"/>
      </rPr>
      <t xml:space="preserve">热管多联</t>
    </r>
  </si>
  <si>
    <t xml:space="preserve">60–500 kW</t>
  </si>
  <si>
    <t xml:space="preserve">无水机房、改造</t>
  </si>
  <si>
    <r>
      <rPr>
        <sz val="10"/>
        <color rgb="FF000000"/>
        <rFont val="Noto Sans CJK SC"/>
        <family val="2"/>
      </rPr>
      <t xml:space="preserve">末端背板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列间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房间级</t>
    </r>
  </si>
  <si>
    <r>
      <rPr>
        <sz val="10"/>
        <color rgb="FF000000"/>
        <rFont val="Arial"/>
        <family val="0"/>
        <charset val="1"/>
      </rPr>
      <t xml:space="preserve">xCooling </t>
    </r>
    <r>
      <rPr>
        <sz val="10"/>
        <color rgb="FF000000"/>
        <rFont val="Noto Sans CJK SC"/>
        <family val="2"/>
      </rPr>
      <t xml:space="preserve">背板 </t>
    </r>
    <r>
      <rPr>
        <sz val="10"/>
        <color rgb="FF000000"/>
        <rFont val="Arial"/>
        <family val="0"/>
        <charset val="1"/>
      </rPr>
      <t xml:space="preserve">/ DZ </t>
    </r>
    <r>
      <rPr>
        <sz val="10"/>
        <color rgb="FF000000"/>
        <rFont val="Noto Sans CJK SC"/>
        <family val="2"/>
      </rPr>
      <t xml:space="preserve">热管</t>
    </r>
  </si>
  <si>
    <r>
      <rPr>
        <sz val="10"/>
        <color rgb="FF000000"/>
        <rFont val="Arial"/>
        <family val="0"/>
        <charset val="1"/>
      </rPr>
      <t xml:space="preserve">3–50 kW </t>
    </r>
    <r>
      <rPr>
        <sz val="10"/>
        <color rgb="FF000000"/>
        <rFont val="Noto Sans CJK SC"/>
        <family val="2"/>
      </rPr>
      <t xml:space="preserve">末端</t>
    </r>
  </si>
  <si>
    <t xml:space="preserve">国内运营商、海湾无水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</si>
  <si>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1–2 </t>
    </r>
    <r>
      <rPr>
        <sz val="10"/>
        <color rgb="FF000000"/>
        <rFont val="Noto Sans CJK SC"/>
        <family val="2"/>
      </rPr>
      <t xml:space="preserve">年</t>
    </r>
  </si>
  <si>
    <t xml:space="preserve">国内热管列间与背板已批量</t>
  </si>
  <si>
    <r>
      <rPr>
        <sz val="10"/>
        <color rgb="FF000000"/>
        <rFont val="Arial"/>
        <family val="0"/>
        <charset val="1"/>
      </rPr>
      <t xml:space="preserve">ECS </t>
    </r>
    <r>
      <rPr>
        <sz val="10"/>
        <color rgb="FF000000"/>
        <rFont val="Noto Sans CJK SC"/>
        <family val="2"/>
      </rPr>
      <t xml:space="preserve">一体氟泵 </t>
    </r>
    <r>
      <rPr>
        <sz val="10"/>
        <color rgb="FF000000"/>
        <rFont val="Arial"/>
        <family val="0"/>
        <charset val="1"/>
      </rPr>
      <t xml:space="preserve">/ CIEC </t>
    </r>
    <r>
      <rPr>
        <sz val="10"/>
        <color rgb="FF000000"/>
        <rFont val="Noto Sans CJK SC"/>
        <family val="2"/>
      </rPr>
      <t xml:space="preserve">间接蒸发</t>
    </r>
  </si>
  <si>
    <t xml:space="preserve">200–400 kW</t>
  </si>
  <si>
    <r>
      <rPr>
        <sz val="10"/>
        <color rgb="FF000000"/>
        <rFont val="Noto Sans CJK SC"/>
        <family val="2"/>
      </rPr>
      <t xml:space="preserve">快速部署、低 </t>
    </r>
    <r>
      <rPr>
        <sz val="10"/>
        <color rgb="FF000000"/>
        <rFont val="Arial"/>
        <family val="0"/>
        <charset val="1"/>
      </rPr>
      <t xml:space="preserve">WUE</t>
    </r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</si>
  <si>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3 </t>
    </r>
    <r>
      <rPr>
        <sz val="10"/>
        <color rgb="FF000000"/>
        <rFont val="Noto Sans CJK SC"/>
        <family val="2"/>
      </rPr>
      <t xml:space="preserve">年</t>
    </r>
  </si>
  <si>
    <t xml:space="preserve">不作海湾第一单</t>
  </si>
  <si>
    <r>
      <rPr>
        <sz val="10"/>
        <color rgb="FF000000"/>
        <rFont val="Noto Sans CJK SC"/>
        <family val="2"/>
      </rPr>
      <t xml:space="preserve">冷板式（</t>
    </r>
    <r>
      <rPr>
        <sz val="10"/>
        <color rgb="FF000000"/>
        <rFont val="Arial"/>
        <family val="0"/>
        <charset val="1"/>
      </rPr>
      <t xml:space="preserve">CDU + manifold</t>
    </r>
    <r>
      <rPr>
        <sz val="10"/>
        <color rgb="FF000000"/>
        <rFont val="Noto Sans CJK SC"/>
        <family val="2"/>
      </rPr>
      <t xml:space="preserve">）</t>
    </r>
  </si>
  <si>
    <t xml:space="preserve">20 kW–1,000 kW</t>
  </si>
  <si>
    <r>
      <rPr>
        <sz val="10"/>
        <color rgb="FF000000"/>
        <rFont val="Noto Sans CJK SC"/>
        <family val="2"/>
      </rPr>
      <t xml:space="preserve">海湾智算、欧洲 </t>
    </r>
    <r>
      <rPr>
        <sz val="10"/>
        <color rgb="FF000000"/>
        <rFont val="Arial"/>
        <family val="0"/>
        <charset val="1"/>
      </rPr>
      <t xml:space="preserve">OEM</t>
    </r>
  </si>
  <si>
    <r>
      <rPr>
        <sz val="10"/>
        <color rgb="FF000000"/>
        <rFont val="Noto Sans CJK SC"/>
        <family val="2"/>
      </rPr>
      <t xml:space="preserve">须配 </t>
    </r>
    <r>
      <rPr>
        <sz val="10"/>
        <color rgb="FF000000"/>
        <rFont val="Arial"/>
        <family val="0"/>
        <charset val="1"/>
      </rPr>
      <t xml:space="preserve">20%–40% </t>
    </r>
    <r>
      <rPr>
        <sz val="10"/>
        <color rgb="FF000000"/>
        <rFont val="Noto Sans CJK SC"/>
        <family val="2"/>
      </rPr>
      <t xml:space="preserve">风冷</t>
    </r>
  </si>
  <si>
    <r>
      <rPr>
        <sz val="10"/>
        <color rgb="FF000000"/>
        <rFont val="Noto Sans CJK SC"/>
        <family val="2"/>
      </rPr>
      <t xml:space="preserve">单相浸没 </t>
    </r>
    <r>
      <rPr>
        <sz val="10"/>
        <color rgb="FF000000"/>
        <rFont val="Arial"/>
        <family val="0"/>
        <charset val="1"/>
      </rPr>
      <t xml:space="preserve">TANK</t>
    </r>
  </si>
  <si>
    <r>
      <rPr>
        <sz val="10"/>
        <color rgb="FF000000"/>
        <rFont val="Arial"/>
        <family val="0"/>
        <charset val="1"/>
      </rPr>
      <t xml:space="preserve">21U / 42U</t>
    </r>
    <r>
      <rPr>
        <sz val="10"/>
        <color rgb="FF000000"/>
        <rFont val="Noto Sans CJK SC"/>
        <family val="2"/>
      </rPr>
      <t xml:space="preserve">，</t>
    </r>
    <r>
      <rPr>
        <sz val="10"/>
        <color rgb="FF000000"/>
        <rFont val="Arial"/>
        <family val="0"/>
        <charset val="1"/>
      </rPr>
      <t xml:space="preserve">20–80 kW</t>
    </r>
  </si>
  <si>
    <t xml:space="preserve">集装箱超高密</t>
  </si>
  <si>
    <t xml:space="preserve">不作海湾第一单；工质供应链设限</t>
  </si>
  <si>
    <t xml:space="preserve">冷站与微模块</t>
  </si>
  <si>
    <r>
      <rPr>
        <sz val="10"/>
        <color rgb="FF000000"/>
        <rFont val="Arial"/>
        <family val="0"/>
        <charset val="1"/>
      </rPr>
      <t xml:space="preserve">CC-Block </t>
    </r>
    <r>
      <rPr>
        <sz val="10"/>
        <color rgb="FF000000"/>
        <rFont val="Noto Sans CJK SC"/>
        <family val="2"/>
      </rPr>
      <t xml:space="preserve">智能冷站</t>
    </r>
  </si>
  <si>
    <t xml:space="preserve">200 / 400 / 600 RT</t>
  </si>
  <si>
    <t xml:space="preserve">无制冷机房的新建改造</t>
  </si>
  <si>
    <t xml:space="preserve">工厂预制；国内政务超算已用</t>
  </si>
  <si>
    <r>
      <rPr>
        <sz val="10"/>
        <color rgb="FF000000"/>
        <rFont val="Noto Sans CJK SC"/>
        <family val="2"/>
      </rPr>
      <t xml:space="preserve">风冷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水冷磁悬浮、蒸发冷、螺杆</t>
    </r>
  </si>
  <si>
    <t xml:space="preserve">350 kW–1,200 RT</t>
  </si>
  <si>
    <t xml:space="preserve">国内运营商、中亚埃及集中冷源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</si>
  <si>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2–3 </t>
    </r>
    <r>
      <rPr>
        <sz val="10"/>
        <color rgb="FF000000"/>
        <rFont val="Noto Sans CJK SC"/>
        <family val="2"/>
      </rPr>
      <t xml:space="preserve">年</t>
    </r>
  </si>
  <si>
    <t xml:space="preserve">不把磁悬浮当海湾敲门砖</t>
  </si>
  <si>
    <t xml:space="preserve">iMDC Mini / Micro / Macro</t>
  </si>
  <si>
    <r>
      <rPr>
        <sz val="10"/>
        <color rgb="FF000000"/>
        <rFont val="Arial"/>
        <family val="0"/>
        <charset val="1"/>
      </rPr>
      <t xml:space="preserve">2–350 kW/</t>
    </r>
    <r>
      <rPr>
        <sz val="10"/>
        <color rgb="FF000000"/>
        <rFont val="Noto Sans CJK SC"/>
        <family val="2"/>
      </rPr>
      <t xml:space="preserve">模块</t>
    </r>
  </si>
  <si>
    <t xml:space="preserve">国内分支、海外边缘</t>
  </si>
  <si>
    <t xml:space="preserve">与列间、热管同配</t>
  </si>
  <si>
    <r>
      <rPr>
        <sz val="10"/>
        <color rgb="FF000000"/>
        <rFont val="Arial"/>
        <family val="0"/>
        <charset val="1"/>
      </rPr>
      <t xml:space="preserve">iMDC-Cont </t>
    </r>
    <r>
      <rPr>
        <sz val="10"/>
        <color rgb="FF000000"/>
        <rFont val="Noto Sans CJK SC"/>
        <family val="2"/>
      </rPr>
      <t xml:space="preserve">集装箱</t>
    </r>
  </si>
  <si>
    <r>
      <rPr>
        <sz val="10"/>
        <color rgb="FF000000"/>
        <rFont val="Arial"/>
        <family val="0"/>
        <charset val="1"/>
      </rPr>
      <t xml:space="preserve">20 / 40 </t>
    </r>
    <r>
      <rPr>
        <sz val="10"/>
        <color rgb="FF000000"/>
        <rFont val="Noto Sans CJK SC"/>
        <family val="2"/>
      </rPr>
      <t xml:space="preserve">尺，</t>
    </r>
    <r>
      <rPr>
        <sz val="10"/>
        <color rgb="FF000000"/>
        <rFont val="Arial"/>
        <family val="0"/>
        <charset val="1"/>
      </rPr>
      <t xml:space="preserve">25–105 kW</t>
    </r>
  </si>
  <si>
    <t xml:space="preserve">埃及标准机房、油田边缘</t>
  </si>
  <si>
    <t xml:space="preserve">可海运；国内已有算力节点</t>
  </si>
  <si>
    <t xml:space="preserve">不出口主航道</t>
  </si>
  <si>
    <t xml:space="preserve">DCCOM / iFlex / RDS</t>
  </si>
  <si>
    <t xml:space="preserve">软件与群控</t>
  </si>
  <si>
    <t xml:space="preserve">随设备接口</t>
  </si>
  <si>
    <t xml:space="preserve">随货</t>
  </si>
  <si>
    <t xml:space="preserve">不铺海外属地托管</t>
  </si>
  <si>
    <r>
      <rPr>
        <sz val="10"/>
        <color rgb="FF000000"/>
        <rFont val="Noto Sans CJK SC"/>
        <family val="2"/>
      </rPr>
      <t xml:space="preserve">自建数据中心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数智工程</t>
    </r>
  </si>
  <si>
    <t xml:space="preserve">国内运营与施工</t>
  </si>
  <si>
    <t xml:space="preserve">国内</t>
  </si>
  <si>
    <t xml:space="preserve">—</t>
  </si>
  <si>
    <t xml:space="preserve">不复制到境外</t>
  </si>
  <si>
    <r>
      <rPr>
        <sz val="10"/>
        <color rgb="FF000000"/>
        <rFont val="Arial"/>
        <family val="0"/>
        <charset val="1"/>
      </rPr>
      <t xml:space="preserve">H+ </t>
    </r>
    <r>
      <rPr>
        <sz val="10"/>
        <color rgb="FF000000"/>
        <rFont val="Noto Sans CJK SC"/>
        <family val="2"/>
      </rPr>
      <t xml:space="preserve">恒温恒湿 </t>
    </r>
    <r>
      <rPr>
        <sz val="10"/>
        <color rgb="FF000000"/>
        <rFont val="Arial"/>
        <family val="0"/>
        <charset val="1"/>
      </rPr>
      <t xml:space="preserve">/ ZW </t>
    </r>
    <r>
      <rPr>
        <sz val="10"/>
        <color rgb="FF000000"/>
        <rFont val="Noto Sans CJK SC"/>
        <family val="2"/>
      </rPr>
      <t xml:space="preserve">中温机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组合式 </t>
    </r>
    <r>
      <rPr>
        <sz val="10"/>
        <color rgb="FF000000"/>
        <rFont val="Arial"/>
        <family val="0"/>
        <charset val="1"/>
      </rPr>
      <t xml:space="preserve">AHU</t>
    </r>
  </si>
  <si>
    <t xml:space="preserve">实验室与文物库</t>
  </si>
  <si>
    <t xml:space="preserve">国内特种</t>
  </si>
  <si>
    <t xml:space="preserve">单次询价</t>
  </si>
  <si>
    <t xml:space="preserve">不作敲开市场的方式</t>
  </si>
  <si>
    <t xml:space="preserve">区域温控市场规模与市占（测算口径）</t>
  </si>
  <si>
    <t xml:space="preserve">市场只用来卡市占，不把总额写入利润。绿字引自「假设」。</t>
  </si>
  <si>
    <t xml:space="preserve">市场（万元）</t>
  </si>
  <si>
    <r>
      <rPr>
        <b val="true"/>
        <sz val="10"/>
        <color rgb="FFFFFFFF"/>
        <rFont val="Noto Sans CJK SC"/>
        <family val="2"/>
      </rPr>
      <t xml:space="preserve">五年 </t>
    </r>
    <r>
      <rPr>
        <b val="true"/>
        <sz val="10"/>
        <color rgb="FFFFFFFF"/>
        <rFont val="Arial"/>
        <family val="0"/>
        <charset val="1"/>
      </rPr>
      <t xml:space="preserve">CAGR</t>
    </r>
  </si>
  <si>
    <t xml:space="preserve">口径</t>
  </si>
  <si>
    <t xml:space="preserve">高温智算扩容</t>
  </si>
  <si>
    <t xml:space="preserve">新建机房</t>
  </si>
  <si>
    <t xml:space="preserve">自然冷源</t>
  </si>
  <si>
    <t xml:space="preserve">可重复订单设备</t>
  </si>
  <si>
    <t xml:space="preserve">基本盘</t>
  </si>
  <si>
    <t xml:space="preserve">海湾液冷市场</t>
  </si>
  <si>
    <t xml:space="preserve">液冷份额</t>
  </si>
  <si>
    <t xml:space="preserve">液冷市场</t>
  </si>
  <si>
    <t xml:space="preserve">海外营收占当地市场</t>
  </si>
  <si>
    <t xml:space="preserve">含义</t>
  </si>
  <si>
    <r>
      <rPr>
        <sz val="10"/>
        <color rgb="FF000000"/>
        <rFont val="Noto Sans CJK SC"/>
        <family val="2"/>
      </rPr>
      <t xml:space="preserve">海湾营收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海湾市场</t>
    </r>
  </si>
  <si>
    <r>
      <rPr>
        <sz val="10"/>
        <color rgb="FF000000"/>
        <rFont val="Noto Sans CJK SC"/>
        <family val="2"/>
      </rPr>
      <t xml:space="preserve">东南亚营收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东南亚市场</t>
    </r>
  </si>
  <si>
    <r>
      <rPr>
        <sz val="10"/>
        <color rgb="FF000000"/>
        <rFont val="Noto Sans CJK SC"/>
        <family val="2"/>
      </rPr>
      <t xml:space="preserve">埃及营收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埃及市场</t>
    </r>
  </si>
  <si>
    <r>
      <rPr>
        <sz val="10"/>
        <color rgb="FF000000"/>
        <rFont val="Noto Sans CJK SC"/>
        <family val="2"/>
      </rPr>
      <t xml:space="preserve">欧洲营收 </t>
    </r>
    <r>
      <rPr>
        <sz val="10"/>
        <color rgb="FF000000"/>
        <rFont val="Arial"/>
        <family val="0"/>
        <charset val="1"/>
      </rPr>
      <t xml:space="preserve">/ OEM</t>
    </r>
    <r>
      <rPr>
        <sz val="10"/>
        <color rgb="FF000000"/>
        <rFont val="Noto Sans CJK SC"/>
        <family val="2"/>
      </rPr>
      <t xml:space="preserve">切片</t>
    </r>
  </si>
  <si>
    <r>
      <rPr>
        <sz val="10"/>
        <color rgb="FF000000"/>
        <rFont val="Noto Sans CJK SC"/>
        <family val="2"/>
      </rPr>
      <t xml:space="preserve">中亚营收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中亚市场</t>
    </r>
  </si>
  <si>
    <r>
      <rPr>
        <sz val="10"/>
        <color rgb="FF000000"/>
        <rFont val="Noto Sans CJK SC"/>
        <family val="2"/>
      </rPr>
      <t xml:space="preserve">国内营收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国内市场</t>
    </r>
  </si>
  <si>
    <r>
      <rPr>
        <b val="true"/>
        <sz val="11"/>
        <color rgb="FF16304F"/>
        <rFont val="Noto Sans CJK SC"/>
        <family val="2"/>
      </rPr>
      <t xml:space="preserve">第 </t>
    </r>
    <r>
      <rPr>
        <b val="true"/>
        <sz val="11"/>
        <color rgb="FF16304F"/>
        <rFont val="Arial"/>
        <family val="0"/>
        <charset val="1"/>
      </rPr>
      <t xml:space="preserve">5 </t>
    </r>
    <r>
      <rPr>
        <b val="true"/>
        <sz val="11"/>
        <color rgb="FF16304F"/>
        <rFont val="Noto Sans CJK SC"/>
        <family val="2"/>
      </rPr>
      <t xml:space="preserve">年市占是否可执行</t>
    </r>
  </si>
  <si>
    <t xml:space="preserve">海湾营收含集成，市占看起来偏高；自产见销售预测。房间级不按此扩张。</t>
  </si>
  <si>
    <t xml:space="preserve">进入策略：先交已验证系列，后交液冷与冷站</t>
  </si>
  <si>
    <t xml:space="preserve">先交（敲门）</t>
  </si>
  <si>
    <t xml:space="preserve">后交（利润质量）</t>
  </si>
  <si>
    <t xml:space="preserve">不交</t>
  </si>
  <si>
    <t xml:space="preserve">三年成功标准</t>
  </si>
  <si>
    <r>
      <rPr>
        <b val="true"/>
        <sz val="10"/>
        <color rgb="FFFFFFFF"/>
        <rFont val="Noto Sans CJK SC"/>
        <family val="2"/>
      </rPr>
      <t xml:space="preserve">展厅 </t>
    </r>
    <r>
      <rPr>
        <b val="true"/>
        <sz val="10"/>
        <color rgb="FFFFFFFF"/>
        <rFont val="Arial"/>
        <family val="0"/>
        <charset val="1"/>
      </rPr>
      <t xml:space="preserve">/ </t>
    </r>
    <r>
      <rPr>
        <b val="true"/>
        <sz val="10"/>
        <color rgb="FFFFFFFF"/>
        <rFont val="Noto Sans CJK SC"/>
        <family val="2"/>
      </rPr>
      <t xml:space="preserve">资金</t>
    </r>
  </si>
  <si>
    <t xml:space="preserve">国内基本盘</t>
  </si>
  <si>
    <t xml:space="preserve">热管列间、背板、冷冻水末端、磁悬浮冷站</t>
  </si>
  <si>
    <t xml:space="preserve">冷板液冷可参观机房</t>
  </si>
  <si>
    <t xml:space="preserve">不以境外运营反哺国内投标</t>
  </si>
  <si>
    <t xml:space="preserve">框架有效；液冷可参观</t>
  </si>
  <si>
    <t xml:space="preserve">南京交付</t>
  </si>
  <si>
    <r>
      <rPr>
        <sz val="10"/>
        <color rgb="FF000000"/>
        <rFont val="Arial"/>
        <family val="0"/>
        <charset val="1"/>
      </rPr>
      <t xml:space="preserve">CAHU </t>
    </r>
    <r>
      <rPr>
        <sz val="10"/>
        <color rgb="FF000000"/>
        <rFont val="Noto Sans CJK SC"/>
        <family val="2"/>
      </rPr>
      <t xml:space="preserve">冷冻水风墙、</t>
    </r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冷冻水、</t>
    </r>
    <r>
      <rPr>
        <sz val="10"/>
        <color rgb="FF000000"/>
        <rFont val="Arial"/>
        <family val="0"/>
        <charset val="1"/>
      </rPr>
      <t xml:space="preserve">rCooling </t>
    </r>
    <r>
      <rPr>
        <sz val="10"/>
        <color rgb="FF000000"/>
        <rFont val="Noto Sans CJK SC"/>
        <family val="2"/>
      </rPr>
      <t xml:space="preserve">列间</t>
    </r>
  </si>
  <si>
    <r>
      <rPr>
        <sz val="10"/>
        <color rgb="FF000000"/>
        <rFont val="Noto Sans CJK SC"/>
        <family val="2"/>
      </rPr>
      <t xml:space="preserve">冷板、</t>
    </r>
    <r>
      <rPr>
        <sz val="10"/>
        <color rgb="FF000000"/>
        <rFont val="Arial"/>
        <family val="0"/>
        <charset val="1"/>
      </rPr>
      <t xml:space="preserve">VRH </t>
    </r>
    <r>
      <rPr>
        <sz val="10"/>
        <color rgb="FF000000"/>
        <rFont val="Noto Sans CJK SC"/>
        <family val="2"/>
      </rPr>
      <t xml:space="preserve">无水、集装箱液冷</t>
    </r>
  </si>
  <si>
    <t xml:space="preserve">不铺直销网；不拼房间级目录价</t>
  </si>
  <si>
    <t xml:space="preserve">可参观机房加密；一家开发商年框</t>
  </si>
  <si>
    <t xml:space="preserve">当地调试伙伴</t>
  </si>
  <si>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房间级入围、</t>
    </r>
    <r>
      <rPr>
        <sz val="10"/>
        <color rgb="FF000000"/>
        <rFont val="Arial"/>
        <family val="0"/>
        <charset val="1"/>
      </rPr>
      <t xml:space="preserve">Guardian </t>
    </r>
    <r>
      <rPr>
        <sz val="10"/>
        <color rgb="FF000000"/>
        <rFont val="Noto Sans CJK SC"/>
        <family val="2"/>
      </rPr>
      <t xml:space="preserve">站房</t>
    </r>
  </si>
  <si>
    <r>
      <rPr>
        <sz val="10"/>
        <color rgb="FF000000"/>
        <rFont val="Noto Sans CJK SC"/>
        <family val="2"/>
      </rPr>
      <t xml:space="preserve">冷板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近端风墙 </t>
    </r>
    <r>
      <rPr>
        <sz val="10"/>
        <color rgb="FF000000"/>
        <rFont val="Arial"/>
        <family val="0"/>
        <charset val="1"/>
      </rPr>
      <t xml:space="preserve">+ CC-Block</t>
    </r>
  </si>
  <si>
    <t xml:space="preserve">浸没不作第一单；不买展厅</t>
  </si>
  <si>
    <t xml:space="preserve">两项目进质保；展厅对顾问开放</t>
  </si>
  <si>
    <t xml:space="preserve">只租不买</t>
  </si>
  <si>
    <r>
      <rPr>
        <sz val="10"/>
        <color rgb="FF000000"/>
        <rFont val="Arial"/>
        <family val="0"/>
        <charset val="1"/>
      </rPr>
      <t xml:space="preserve">ME + iMDC-Cont </t>
    </r>
    <r>
      <rPr>
        <sz val="10"/>
        <color rgb="FF000000"/>
        <rFont val="Noto Sans CJK SC"/>
        <family val="2"/>
      </rPr>
      <t xml:space="preserve">标准机房</t>
    </r>
  </si>
  <si>
    <t xml:space="preserve">冷站复制</t>
  </si>
  <si>
    <t xml:space="preserve">不与海湾同一账期</t>
  </si>
  <si>
    <t xml:space="preserve">进入园区或开发商集采</t>
  </si>
  <si>
    <t xml:space="preserve">预付或信用证</t>
  </si>
  <si>
    <r>
      <rPr>
        <sz val="10"/>
        <color rgb="FF000000"/>
        <rFont val="Arial"/>
        <family val="0"/>
        <charset val="1"/>
      </rPr>
      <t xml:space="preserve">ME </t>
    </r>
    <r>
      <rPr>
        <sz val="10"/>
        <color rgb="FF000000"/>
        <rFont val="Noto Sans CJK SC"/>
        <family val="2"/>
      </rPr>
      <t xml:space="preserve">氟泵、</t>
    </r>
    <r>
      <rPr>
        <sz val="10"/>
        <color rgb="FF000000"/>
        <rFont val="Arial"/>
        <family val="0"/>
        <charset val="1"/>
      </rPr>
      <t xml:space="preserve">VRH</t>
    </r>
    <r>
      <rPr>
        <sz val="10"/>
        <color rgb="FF000000"/>
        <rFont val="Noto Sans CJK SC"/>
        <family val="2"/>
      </rPr>
      <t xml:space="preserve">、</t>
    </r>
    <r>
      <rPr>
        <sz val="10"/>
        <color rgb="FF000000"/>
        <rFont val="Arial"/>
        <family val="0"/>
        <charset val="1"/>
      </rPr>
      <t xml:space="preserve">CIEC</t>
    </r>
  </si>
  <si>
    <t xml:space="preserve">年框冷站</t>
  </si>
  <si>
    <t xml:space="preserve">不以系统垫资为主</t>
  </si>
  <si>
    <t xml:space="preserve">一家数据中心或园区年框</t>
  </si>
  <si>
    <t xml:space="preserve">年度框架</t>
  </si>
  <si>
    <r>
      <rPr>
        <sz val="10"/>
        <color rgb="FF000000"/>
        <rFont val="Noto Sans CJK SC"/>
        <family val="2"/>
      </rPr>
      <t xml:space="preserve">欧洲 </t>
    </r>
    <r>
      <rPr>
        <sz val="10"/>
        <color rgb="FF000000"/>
        <rFont val="Arial"/>
        <family val="0"/>
        <charset val="1"/>
      </rPr>
      <t xml:space="preserve">OEM</t>
    </r>
  </si>
  <si>
    <r>
      <rPr>
        <sz val="10"/>
        <color rgb="FF000000"/>
        <rFont val="Noto Sans CJK SC"/>
        <family val="2"/>
      </rPr>
      <t xml:space="preserve">液冷 </t>
    </r>
    <r>
      <rPr>
        <sz val="10"/>
        <color rgb="FF000000"/>
        <rFont val="Arial"/>
        <family val="0"/>
        <charset val="1"/>
      </rPr>
      <t xml:space="preserve">CDU</t>
    </r>
    <r>
      <rPr>
        <sz val="10"/>
        <color rgb="FF000000"/>
        <rFont val="Noto Sans CJK SC"/>
        <family val="2"/>
      </rPr>
      <t xml:space="preserve">、冷站模块</t>
    </r>
  </si>
  <si>
    <t xml:space="preserve">重复订单工厂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</si>
  <si>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1 </t>
    </r>
    <r>
      <rPr>
        <sz val="10"/>
        <color rgb="FF000000"/>
        <rFont val="Noto Sans CJK SC"/>
        <family val="2"/>
      </rPr>
      <t xml:space="preserve">年不开欧洲发票；不以自有品牌替代系统商</t>
    </r>
  </si>
  <si>
    <t xml:space="preserve">三家验厂并下重复订单</t>
  </si>
  <si>
    <r>
      <rPr>
        <sz val="10"/>
        <color rgb="FF000000"/>
        <rFont val="Noto Sans CJK SC"/>
        <family val="2"/>
      </rPr>
      <t xml:space="preserve">验厂 </t>
    </r>
    <r>
      <rPr>
        <sz val="10"/>
        <color rgb="FF000000"/>
        <rFont val="Arial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认证</t>
    </r>
  </si>
  <si>
    <t xml:space="preserve">北美等</t>
  </si>
  <si>
    <t xml:space="preserve">本阶段不设点</t>
  </si>
  <si>
    <t xml:space="preserve">仅预付或信用证单次项目</t>
  </si>
  <si>
    <t xml:space="preserve">不设点</t>
  </si>
  <si>
    <r>
      <rPr>
        <i val="true"/>
        <sz val="9"/>
        <color rgb="FF666666"/>
        <rFont val="Noto Sans CJK SC"/>
        <family val="2"/>
      </rPr>
      <t xml:space="preserve">渠道与自营不要混用：通道第 </t>
    </r>
    <r>
      <rPr>
        <i val="true"/>
        <sz val="9"/>
        <color rgb="FF666666"/>
        <rFont val="Arial"/>
        <family val="0"/>
        <charset val="1"/>
      </rPr>
      <t xml:space="preserve">3 </t>
    </r>
    <r>
      <rPr>
        <i val="true"/>
        <sz val="9"/>
        <color rgb="FF666666"/>
        <rFont val="Noto Sans CJK SC"/>
        <family val="2"/>
      </rPr>
      <t xml:space="preserve">年年框 </t>
    </r>
    <r>
      <rPr>
        <i val="true"/>
        <sz val="9"/>
        <color rgb="FF666666"/>
        <rFont val="Arial"/>
        <family val="0"/>
        <charset val="1"/>
      </rPr>
      <t xml:space="preserve">2.46 </t>
    </r>
    <r>
      <rPr>
        <i val="true"/>
        <sz val="9"/>
        <color rgb="FF666666"/>
        <rFont val="Noto Sans CJK SC"/>
        <family val="2"/>
      </rPr>
      <t xml:space="preserve">亿是海湾切片；本表海外第 </t>
    </r>
    <r>
      <rPr>
        <i val="true"/>
        <sz val="9"/>
        <color rgb="FF666666"/>
        <rFont val="Arial"/>
        <family val="0"/>
        <charset val="1"/>
      </rPr>
      <t xml:space="preserve">5 </t>
    </r>
    <r>
      <rPr>
        <i val="true"/>
        <sz val="9"/>
        <color rgb="FF666666"/>
        <rFont val="Noto Sans CJK SC"/>
        <family val="2"/>
      </rPr>
      <t xml:space="preserve">年 </t>
    </r>
    <r>
      <rPr>
        <i val="true"/>
        <sz val="9"/>
        <color rgb="FF666666"/>
        <rFont val="Arial"/>
        <family val="0"/>
        <charset val="1"/>
      </rPr>
      <t xml:space="preserve">16.80 </t>
    </r>
    <r>
      <rPr>
        <i val="true"/>
        <sz val="9"/>
        <color rgb="FF666666"/>
        <rFont val="Noto Sans CJK SC"/>
        <family val="2"/>
      </rPr>
      <t xml:space="preserve">亿是集团出海全额。</t>
    </r>
  </si>
  <si>
    <r>
      <rPr>
        <b val="true"/>
        <sz val="14"/>
        <color rgb="FF16304F"/>
        <rFont val="Noto Sans CJK SC"/>
        <family val="2"/>
      </rPr>
      <t xml:space="preserve">销售预测（基准）</t>
    </r>
    <r>
      <rPr>
        <b val="true"/>
        <sz val="14"/>
        <color rgb="FF16304F"/>
        <rFont val="Arial"/>
        <family val="0"/>
        <charset val="1"/>
      </rPr>
      <t xml:space="preserve">· </t>
    </r>
    <r>
      <rPr>
        <b val="true"/>
        <sz val="14"/>
        <color rgb="FF16304F"/>
        <rFont val="Noto Sans CJK SC"/>
        <family val="2"/>
      </rPr>
      <t xml:space="preserve">区域 </t>
    </r>
    <r>
      <rPr>
        <b val="true"/>
        <sz val="14"/>
        <color rgb="FF16304F"/>
        <rFont val="Arial"/>
        <family val="0"/>
        <charset val="1"/>
      </rPr>
      <t xml:space="preserve">× </t>
    </r>
    <r>
      <rPr>
        <b val="true"/>
        <sz val="14"/>
        <color rgb="FF16304F"/>
        <rFont val="Noto Sans CJK SC"/>
        <family val="2"/>
      </rPr>
      <t xml:space="preserve">产品线</t>
    </r>
  </si>
  <si>
    <r>
      <rPr>
        <i val="true"/>
        <sz val="9"/>
        <color rgb="FF666666"/>
        <rFont val="Noto Sans CJK SC"/>
        <family val="2"/>
      </rPr>
      <t xml:space="preserve">自产按区域占比计算后，用第 </t>
    </r>
    <r>
      <rPr>
        <i val="true"/>
        <sz val="9"/>
        <color rgb="FF666666"/>
        <rFont val="Arial"/>
        <family val="0"/>
        <charset val="1"/>
      </rPr>
      <t xml:space="preserve">29 </t>
    </r>
    <r>
      <rPr>
        <i val="true"/>
        <sz val="9"/>
        <color rgb="FF666666"/>
        <rFont val="Noto Sans CJK SC"/>
        <family val="2"/>
      </rPr>
      <t xml:space="preserve">行上限缩放，保证不超过南京产能。产品结构 </t>
    </r>
    <r>
      <rPr>
        <i val="true"/>
        <sz val="9"/>
        <color rgb="FF666666"/>
        <rFont val="Arial"/>
        <family val="0"/>
        <charset val="1"/>
      </rPr>
      <t xml:space="preserve">= </t>
    </r>
    <r>
      <rPr>
        <i val="true"/>
        <sz val="9"/>
        <color rgb="FF666666"/>
        <rFont val="Noto Sans CJK SC"/>
        <family val="2"/>
      </rPr>
      <t xml:space="preserve">早期</t>
    </r>
    <r>
      <rPr>
        <i val="true"/>
        <sz val="9"/>
        <color rgb="FF666666"/>
        <rFont val="Arial"/>
        <family val="0"/>
        <charset val="1"/>
      </rPr>
      <t xml:space="preserve">×(1−</t>
    </r>
    <r>
      <rPr>
        <i val="true"/>
        <sz val="9"/>
        <color rgb="FF666666"/>
        <rFont val="Noto Sans CJK SC"/>
        <family val="2"/>
      </rPr>
      <t xml:space="preserve">成熟权重</t>
    </r>
    <r>
      <rPr>
        <i val="true"/>
        <sz val="9"/>
        <color rgb="FF666666"/>
        <rFont val="Arial"/>
        <family val="0"/>
        <charset val="1"/>
      </rPr>
      <t xml:space="preserve">)+</t>
    </r>
    <r>
      <rPr>
        <i val="true"/>
        <sz val="9"/>
        <color rgb="FF666666"/>
        <rFont val="Noto Sans CJK SC"/>
        <family val="2"/>
      </rPr>
      <t xml:space="preserve">成熟</t>
    </r>
    <r>
      <rPr>
        <i val="true"/>
        <sz val="9"/>
        <color rgb="FF666666"/>
        <rFont val="Arial"/>
        <family val="0"/>
        <charset val="1"/>
      </rPr>
      <t xml:space="preserve">×</t>
    </r>
    <r>
      <rPr>
        <i val="true"/>
        <sz val="9"/>
        <color rgb="FF666666"/>
        <rFont val="Noto Sans CJK SC"/>
        <family val="2"/>
      </rPr>
      <t xml:space="preserve">权重。绿字跨表。</t>
    </r>
  </si>
  <si>
    <t xml:space="preserve">一、海外营收（系统合同额）</t>
  </si>
  <si>
    <t xml:space="preserve">五年累计</t>
  </si>
  <si>
    <t xml:space="preserve">来源</t>
  </si>
  <si>
    <r>
      <rPr>
        <i val="true"/>
        <sz val="9"/>
        <color rgb="FF666666"/>
        <rFont val="Noto Sans CJK SC"/>
        <family val="2"/>
      </rPr>
      <t xml:space="preserve">假设</t>
    </r>
    <r>
      <rPr>
        <i val="true"/>
        <sz val="9"/>
        <color rgb="FF666666"/>
        <rFont val="Arial"/>
        <family val="0"/>
        <charset val="1"/>
      </rPr>
      <t xml:space="preserve">!</t>
    </r>
    <r>
      <rPr>
        <i val="true"/>
        <sz val="9"/>
        <color rgb="FF666666"/>
        <rFont val="Noto Sans CJK SC"/>
        <family val="2"/>
      </rPr>
      <t xml:space="preserve">区域路径</t>
    </r>
  </si>
  <si>
    <t xml:space="preserve">海外合计</t>
  </si>
  <si>
    <t xml:space="preserve">二、区域自产（未缩放）</t>
  </si>
  <si>
    <t xml:space="preserve">未缩放自产合计</t>
  </si>
  <si>
    <t xml:space="preserve">自产上限</t>
  </si>
  <si>
    <r>
      <rPr>
        <sz val="10"/>
        <color rgb="FF000000"/>
        <rFont val="Noto Sans CJK SC"/>
        <family val="2"/>
      </rPr>
      <t xml:space="preserve">缩放系数（上限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未缩放）</t>
    </r>
  </si>
  <si>
    <r>
      <rPr>
        <i val="true"/>
        <sz val="9"/>
        <color rgb="FF666666"/>
        <rFont val="Noto Sans CJK SC"/>
        <family val="2"/>
      </rPr>
      <t xml:space="preserve">若未缩放低于上限则 </t>
    </r>
    <r>
      <rPr>
        <i val="true"/>
        <sz val="9"/>
        <color rgb="FF666666"/>
        <rFont val="Arial"/>
        <family val="0"/>
        <charset val="1"/>
      </rPr>
      <t xml:space="preserve">&gt;1</t>
    </r>
    <r>
      <rPr>
        <i val="true"/>
        <sz val="9"/>
        <color rgb="FF666666"/>
        <rFont val="Noto Sans CJK SC"/>
        <family val="2"/>
      </rPr>
      <t xml:space="preserve">，允许按上限用满产能</t>
    </r>
  </si>
  <si>
    <t xml:space="preserve">三、区域自产（缩放后）</t>
  </si>
  <si>
    <t xml:space="preserve">自产合计</t>
  </si>
  <si>
    <t xml:space="preserve">系统集成</t>
  </si>
  <si>
    <t xml:space="preserve">自产占海外</t>
  </si>
  <si>
    <t xml:space="preserve">四、当年产品结构（海湾）</t>
  </si>
  <si>
    <t xml:space="preserve">五、当年产品结构（东南亚）</t>
  </si>
  <si>
    <r>
      <rPr>
        <b val="true"/>
        <sz val="11"/>
        <color rgb="FF16304F"/>
        <rFont val="Noto Sans CJK SC"/>
        <family val="2"/>
      </rPr>
      <t xml:space="preserve">六、当年产品结构（埃及 </t>
    </r>
    <r>
      <rPr>
        <b val="true"/>
        <sz val="11"/>
        <color rgb="FF16304F"/>
        <rFont val="Arial"/>
        <family val="0"/>
        <charset val="1"/>
      </rPr>
      <t xml:space="preserve">/ </t>
    </r>
    <r>
      <rPr>
        <b val="true"/>
        <sz val="11"/>
        <color rgb="FF16304F"/>
        <rFont val="Noto Sans CJK SC"/>
        <family val="2"/>
      </rPr>
      <t xml:space="preserve">欧洲 </t>
    </r>
    <r>
      <rPr>
        <b val="true"/>
        <sz val="11"/>
        <color rgb="FF16304F"/>
        <rFont val="Arial"/>
        <family val="0"/>
        <charset val="1"/>
      </rPr>
      <t xml:space="preserve">/ </t>
    </r>
    <r>
      <rPr>
        <b val="true"/>
        <sz val="11"/>
        <color rgb="FF16304F"/>
        <rFont val="Noto Sans CJK SC"/>
        <family val="2"/>
      </rPr>
      <t xml:space="preserve">中亚，共用「其他市场」）</t>
    </r>
  </si>
  <si>
    <t xml:space="preserve">七、海外自产按产品线</t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</si>
  <si>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5 </t>
    </r>
    <r>
      <rPr>
        <b val="true"/>
        <sz val="10"/>
        <color rgb="FFFFFFFF"/>
        <rFont val="Noto Sans CJK SC"/>
        <family val="2"/>
      </rPr>
      <t xml:space="preserve">年占比</t>
    </r>
  </si>
  <si>
    <t xml:space="preserve">与上限差额</t>
  </si>
  <si>
    <r>
      <rPr>
        <i val="true"/>
        <sz val="9"/>
        <color rgb="FF666666"/>
        <rFont val="Noto Sans CJK SC"/>
        <family val="2"/>
      </rPr>
      <t xml:space="preserve">应为 </t>
    </r>
    <r>
      <rPr>
        <i val="true"/>
        <sz val="9"/>
        <color rgb="FF666666"/>
        <rFont val="Arial"/>
        <family val="0"/>
        <charset val="1"/>
      </rPr>
      <t xml:space="preserve">0</t>
    </r>
  </si>
  <si>
    <t xml:space="preserve">八、国内营收按产品线</t>
  </si>
  <si>
    <t xml:space="preserve">国内合计</t>
  </si>
  <si>
    <r>
      <rPr>
        <b val="true"/>
        <sz val="11"/>
        <color rgb="FF16304F"/>
        <rFont val="Noto Sans CJK SC"/>
        <family val="2"/>
      </rPr>
      <t xml:space="preserve">九、第 </t>
    </r>
    <r>
      <rPr>
        <b val="true"/>
        <sz val="11"/>
        <color rgb="FF16304F"/>
        <rFont val="Arial"/>
        <family val="0"/>
        <charset val="1"/>
      </rPr>
      <t xml:space="preserve">5 </t>
    </r>
    <r>
      <rPr>
        <b val="true"/>
        <sz val="11"/>
        <color rgb="FF16304F"/>
        <rFont val="Noto Sans CJK SC"/>
        <family val="2"/>
      </rPr>
      <t xml:space="preserve">年自产 </t>
    </r>
    <r>
      <rPr>
        <b val="true"/>
        <sz val="11"/>
        <color rgb="FF16304F"/>
        <rFont val="Arial"/>
        <family val="0"/>
        <charset val="1"/>
      </rPr>
      <t xml:space="preserve">× </t>
    </r>
    <r>
      <rPr>
        <b val="true"/>
        <sz val="11"/>
        <color rgb="FF16304F"/>
        <rFont val="Noto Sans CJK SC"/>
        <family val="2"/>
      </rPr>
      <t xml:space="preserve">区域（成熟结构）</t>
    </r>
  </si>
  <si>
    <t xml:space="preserve">合计</t>
  </si>
  <si>
    <r>
      <rPr>
        <b val="true"/>
        <sz val="11"/>
        <color rgb="FF16304F"/>
        <rFont val="Noto Sans CJK SC"/>
        <family val="2"/>
      </rPr>
      <t xml:space="preserve">十、市占（自产 </t>
    </r>
    <r>
      <rPr>
        <b val="true"/>
        <sz val="11"/>
        <color rgb="FF16304F"/>
        <rFont val="Arial"/>
        <family val="0"/>
        <charset val="1"/>
      </rPr>
      <t xml:space="preserve">/ </t>
    </r>
    <r>
      <rPr>
        <b val="true"/>
        <sz val="11"/>
        <color rgb="FF16304F"/>
        <rFont val="Noto Sans CJK SC"/>
        <family val="2"/>
      </rPr>
      <t xml:space="preserve">当地市场）</t>
    </r>
  </si>
  <si>
    <r>
      <rPr>
        <sz val="10"/>
        <color rgb="FF000000"/>
        <rFont val="Noto Sans CJK SC"/>
        <family val="2"/>
      </rPr>
      <t xml:space="preserve">海湾自产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海湾温控</t>
    </r>
  </si>
  <si>
    <r>
      <rPr>
        <sz val="10"/>
        <color rgb="FF000000"/>
        <rFont val="Noto Sans CJK SC"/>
        <family val="2"/>
      </rPr>
      <t xml:space="preserve">东南亚自产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东南亚温控</t>
    </r>
  </si>
  <si>
    <t xml:space="preserve">海外财务预测（税前经营利润）</t>
  </si>
  <si>
    <r>
      <rPr>
        <i val="true"/>
        <sz val="9"/>
        <color rgb="FF666666"/>
        <rFont val="Noto Sans CJK SC"/>
        <family val="2"/>
      </rPr>
      <t xml:space="preserve">毛利 </t>
    </r>
    <r>
      <rPr>
        <i val="true"/>
        <sz val="9"/>
        <color rgb="FF666666"/>
        <rFont val="Arial"/>
        <family val="0"/>
        <charset val="1"/>
      </rPr>
      <t xml:space="preserve">= </t>
    </r>
    <r>
      <rPr>
        <i val="true"/>
        <sz val="9"/>
        <color rgb="FF666666"/>
        <rFont val="Noto Sans CJK SC"/>
        <family val="2"/>
      </rPr>
      <t xml:space="preserve">各产品线自产 </t>
    </r>
    <r>
      <rPr>
        <i val="true"/>
        <sz val="9"/>
        <color rgb="FF666666"/>
        <rFont val="Arial"/>
        <family val="0"/>
        <charset val="1"/>
      </rPr>
      <t xml:space="preserve">× </t>
    </r>
    <r>
      <rPr>
        <i val="true"/>
        <sz val="9"/>
        <color rgb="FF666666"/>
        <rFont val="Noto Sans CJK SC"/>
        <family val="2"/>
      </rPr>
      <t xml:space="preserve">对应贡献利润率 </t>
    </r>
    <r>
      <rPr>
        <i val="true"/>
        <sz val="9"/>
        <color rgb="FF666666"/>
        <rFont val="Arial"/>
        <family val="0"/>
        <charset val="1"/>
      </rPr>
      <t xml:space="preserve">+ </t>
    </r>
    <r>
      <rPr>
        <i val="true"/>
        <sz val="9"/>
        <color rgb="FF666666"/>
        <rFont val="Noto Sans CJK SC"/>
        <family val="2"/>
      </rPr>
      <t xml:space="preserve">集成 </t>
    </r>
    <r>
      <rPr>
        <i val="true"/>
        <sz val="9"/>
        <color rgb="FF666666"/>
        <rFont val="Arial"/>
        <family val="0"/>
        <charset val="1"/>
      </rPr>
      <t xml:space="preserve">× </t>
    </r>
    <r>
      <rPr>
        <i val="true"/>
        <sz val="9"/>
        <color rgb="FF666666"/>
        <rFont val="Noto Sans CJK SC"/>
        <family val="2"/>
      </rPr>
      <t xml:space="preserve">过手利润率。激励按毛利 </t>
    </r>
    <r>
      <rPr>
        <i val="true"/>
        <sz val="9"/>
        <color rgb="FF666666"/>
        <rFont val="Arial"/>
        <family val="0"/>
        <charset val="1"/>
      </rPr>
      <t xml:space="preserve">4.5%</t>
    </r>
    <r>
      <rPr>
        <i val="true"/>
        <sz val="9"/>
        <color rgb="FF666666"/>
        <rFont val="Noto Sans CJK SC"/>
        <family val="2"/>
      </rPr>
      <t xml:space="preserve">。绿字跨表。</t>
    </r>
  </si>
  <si>
    <t xml:space="preserve">海外营收</t>
  </si>
  <si>
    <t xml:space="preserve">　其中自产</t>
  </si>
  <si>
    <t xml:space="preserve">　其中集成</t>
  </si>
  <si>
    <t xml:space="preserve">自产毛利</t>
  </si>
  <si>
    <t xml:space="preserve">自产毛利合计</t>
  </si>
  <si>
    <t xml:space="preserve">集成过手毛利</t>
  </si>
  <si>
    <t xml:space="preserve">海外贡献毛利</t>
  </si>
  <si>
    <t xml:space="preserve">毛利率</t>
  </si>
  <si>
    <t xml:space="preserve">费用</t>
  </si>
  <si>
    <r>
      <rPr>
        <sz val="10"/>
        <color rgb="FF000000"/>
        <rFont val="Noto Sans CJK SC"/>
        <family val="2"/>
      </rPr>
      <t xml:space="preserve">激励（海外毛利 </t>
    </r>
    <r>
      <rPr>
        <sz val="10"/>
        <color rgb="FF000000"/>
        <rFont val="Arial"/>
        <family val="0"/>
        <charset val="1"/>
      </rPr>
      <t xml:space="preserve">× 4.5%</t>
    </r>
    <r>
      <rPr>
        <sz val="10"/>
        <color rgb="FF000000"/>
        <rFont val="Noto Sans CJK SC"/>
        <family val="2"/>
      </rPr>
      <t xml:space="preserve">）</t>
    </r>
  </si>
  <si>
    <r>
      <rPr>
        <sz val="10"/>
        <color rgb="FF000000"/>
        <rFont val="Noto Sans CJK SC"/>
        <family val="2"/>
      </rPr>
      <t xml:space="preserve">运营服务费（自产 </t>
    </r>
    <r>
      <rPr>
        <sz val="10"/>
        <color rgb="FF000000"/>
        <rFont val="Arial"/>
        <family val="0"/>
        <charset val="1"/>
      </rPr>
      <t xml:space="preserve">× 3%</t>
    </r>
    <r>
      <rPr>
        <sz val="10"/>
        <color rgb="FF000000"/>
        <rFont val="Noto Sans CJK SC"/>
        <family val="2"/>
      </rPr>
      <t xml:space="preserve">）</t>
    </r>
  </si>
  <si>
    <t xml:space="preserve">质量与其他</t>
  </si>
  <si>
    <t xml:space="preserve">费用合计</t>
  </si>
  <si>
    <t xml:space="preserve">经营利润</t>
  </si>
  <si>
    <t xml:space="preserve">经营利润率</t>
  </si>
  <si>
    <t xml:space="preserve">税后经营利润（备查）</t>
  </si>
  <si>
    <t xml:space="preserve">现金约束</t>
  </si>
  <si>
    <t xml:space="preserve">营运资金占用</t>
  </si>
  <si>
    <t xml:space="preserve">当年营运资金增量</t>
  </si>
  <si>
    <t xml:space="preserve">五年资本支出（摊到各年备查）</t>
  </si>
  <si>
    <t xml:space="preserve">经营现金流约计（利润−营运资金增量−资本支出）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</si>
  <si>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5 </t>
    </r>
    <r>
      <rPr>
        <sz val="10"/>
        <color rgb="FF000000"/>
        <rFont val="Noto Sans CJK SC"/>
        <family val="2"/>
      </rPr>
      <t xml:space="preserve">年营运资金是否约 </t>
    </r>
    <r>
      <rPr>
        <sz val="10"/>
        <color rgb="FF000000"/>
        <rFont val="Arial"/>
        <family val="0"/>
        <charset val="1"/>
      </rPr>
      <t xml:space="preserve">3.36 </t>
    </r>
    <r>
      <rPr>
        <sz val="10"/>
        <color rgb="FF000000"/>
        <rFont val="Noto Sans CJK SC"/>
        <family val="2"/>
      </rPr>
      <t xml:space="preserve">亿</t>
    </r>
  </si>
  <si>
    <t xml:space="preserve">国内营收（不拆国内经营利润；国内基本盘维持）</t>
  </si>
  <si>
    <r>
      <rPr>
        <i val="true"/>
        <sz val="9"/>
        <color rgb="FF666666"/>
        <rFont val="Noto Sans CJK SC"/>
        <family val="2"/>
      </rPr>
      <t xml:space="preserve">与战略规划对表：海外五年累计应对齐 </t>
    </r>
    <r>
      <rPr>
        <i val="true"/>
        <sz val="9"/>
        <color rgb="FF666666"/>
        <rFont val="Arial"/>
        <family val="0"/>
        <charset val="1"/>
      </rPr>
      <t xml:space="preserve">55.00 </t>
    </r>
    <r>
      <rPr>
        <i val="true"/>
        <sz val="9"/>
        <color rgb="FF666666"/>
        <rFont val="Noto Sans CJK SC"/>
        <family val="2"/>
      </rPr>
      <t xml:space="preserve">亿。经营利润由毛利减费用算出，约束为第 </t>
    </r>
    <r>
      <rPr>
        <i val="true"/>
        <sz val="9"/>
        <color rgb="FF666666"/>
        <rFont val="Arial"/>
        <family val="0"/>
        <charset val="1"/>
      </rPr>
      <t xml:space="preserve">1 </t>
    </r>
    <r>
      <rPr>
        <i val="true"/>
        <sz val="9"/>
        <color rgb="FF666666"/>
        <rFont val="Noto Sans CJK SC"/>
        <family val="2"/>
      </rPr>
      <t xml:space="preserve">年起每年为正。改假设后以本表为准。</t>
    </r>
  </si>
  <si>
    <t xml:space="preserve">管理层摘要</t>
  </si>
  <si>
    <r>
      <rPr>
        <i val="true"/>
        <sz val="9"/>
        <color rgb="FF666666"/>
        <rFont val="Noto Sans CJK SC"/>
        <family val="2"/>
      </rPr>
      <t xml:space="preserve">打开本文件请先看「假设」。黄格为输入。测算不构成收益承诺。通道投资另见《佳力图投资渠道商</t>
    </r>
    <r>
      <rPr>
        <i val="true"/>
        <sz val="9"/>
        <color rgb="FF666666"/>
        <rFont val="Arial"/>
        <family val="0"/>
        <charset val="1"/>
      </rPr>
      <t xml:space="preserve">_</t>
    </r>
    <r>
      <rPr>
        <i val="true"/>
        <sz val="9"/>
        <color rgb="FF666666"/>
        <rFont val="Noto Sans CJK SC"/>
        <family val="2"/>
      </rPr>
      <t xml:space="preserve">收益测算</t>
    </r>
    <r>
      <rPr>
        <i val="true"/>
        <sz val="9"/>
        <color rgb="FF666666"/>
        <rFont val="Arial"/>
        <family val="0"/>
        <charset val="1"/>
      </rPr>
      <t xml:space="preserve">.xlsx</t>
    </r>
    <r>
      <rPr>
        <i val="true"/>
        <sz val="9"/>
        <color rgb="FF666666"/>
        <rFont val="Noto Sans CJK SC"/>
        <family val="2"/>
      </rPr>
      <t xml:space="preserve">》，不要与本表 </t>
    </r>
    <r>
      <rPr>
        <i val="true"/>
        <sz val="9"/>
        <color rgb="FF666666"/>
        <rFont val="Arial"/>
        <family val="0"/>
        <charset val="1"/>
      </rPr>
      <t xml:space="preserve">16.80 </t>
    </r>
    <r>
      <rPr>
        <i val="true"/>
        <sz val="9"/>
        <color rgb="FF666666"/>
        <rFont val="Noto Sans CJK SC"/>
        <family val="2"/>
      </rPr>
      <t xml:space="preserve">亿混用。</t>
    </r>
  </si>
  <si>
    <t xml:space="preserve">指标</t>
  </si>
  <si>
    <t xml:space="preserve">国内营收（万元）</t>
  </si>
  <si>
    <t xml:space="preserve">海外营收（万元）</t>
  </si>
  <si>
    <t xml:space="preserve">　海湾</t>
  </si>
  <si>
    <t xml:space="preserve">　东南亚</t>
  </si>
  <si>
    <t xml:space="preserve">集团营收（万元）</t>
  </si>
  <si>
    <t xml:space="preserve">海外自产（万元）</t>
  </si>
  <si>
    <t xml:space="preserve">海外集成（万元）</t>
  </si>
  <si>
    <t xml:space="preserve">海外毛利（万元）</t>
  </si>
  <si>
    <t xml:space="preserve">海外经营利润（万元）</t>
  </si>
  <si>
    <t xml:space="preserve">海外经营利润率</t>
  </si>
  <si>
    <t xml:space="preserve">营运资金占用（万元）</t>
  </si>
  <si>
    <r>
      <rPr>
        <b val="true"/>
        <sz val="11"/>
        <color rgb="FF16304F"/>
        <rFont val="Noto Sans CJK SC"/>
        <family val="2"/>
      </rPr>
      <t xml:space="preserve">第 </t>
    </r>
    <r>
      <rPr>
        <b val="true"/>
        <sz val="11"/>
        <color rgb="FF16304F"/>
        <rFont val="Arial"/>
        <family val="0"/>
        <charset val="1"/>
      </rPr>
      <t xml:space="preserve">5 </t>
    </r>
    <r>
      <rPr>
        <b val="true"/>
        <sz val="11"/>
        <color rgb="FF16304F"/>
        <rFont val="Noto Sans CJK SC"/>
        <family val="2"/>
      </rPr>
      <t xml:space="preserve">年自产结构</t>
    </r>
  </si>
  <si>
    <t xml:space="preserve">金额</t>
  </si>
  <si>
    <t xml:space="preserve">占自产</t>
  </si>
  <si>
    <t xml:space="preserve">入围，不扩房间级市占</t>
  </si>
  <si>
    <t xml:space="preserve">东南亚已验证风墙</t>
  </si>
  <si>
    <t xml:space="preserve">海湾智算楔子</t>
  </si>
  <si>
    <t xml:space="preserve">工程入口</t>
  </si>
  <si>
    <t xml:space="preserve">埃及与边缘标准机房</t>
  </si>
  <si>
    <t xml:space="preserve">校验</t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</si>
  <si>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2 </t>
    </r>
    <r>
      <rPr>
        <sz val="10"/>
        <color rgb="FF000000"/>
        <rFont val="Noto Sans CJK SC"/>
        <family val="2"/>
      </rPr>
      <t xml:space="preserve">年海外是否高于国内</t>
    </r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</si>
  <si>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5 </t>
    </r>
    <r>
      <rPr>
        <sz val="10"/>
        <color rgb="FF000000"/>
        <rFont val="Noto Sans CJK SC"/>
        <family val="2"/>
      </rPr>
      <t xml:space="preserve">年海外是否 </t>
    </r>
    <r>
      <rPr>
        <sz val="10"/>
        <color rgb="FF000000"/>
        <rFont val="Arial"/>
        <family val="0"/>
        <charset val="1"/>
      </rPr>
      <t xml:space="preserve">16.80 </t>
    </r>
    <r>
      <rPr>
        <sz val="10"/>
        <color rgb="FF000000"/>
        <rFont val="Noto Sans CJK SC"/>
        <family val="2"/>
      </rPr>
      <t xml:space="preserve">亿</t>
    </r>
  </si>
  <si>
    <r>
      <rPr>
        <sz val="10"/>
        <color rgb="FF000000"/>
        <rFont val="Noto Sans CJK SC"/>
        <family val="2"/>
      </rPr>
      <t xml:space="preserve">第 </t>
    </r>
    <r>
      <rPr>
        <sz val="10"/>
        <color rgb="FF000000"/>
        <rFont val="Arial"/>
        <family val="0"/>
        <charset val="1"/>
      </rPr>
      <t xml:space="preserve">5 </t>
    </r>
    <r>
      <rPr>
        <sz val="10"/>
        <color rgb="FF000000"/>
        <rFont val="Noto Sans CJK SC"/>
        <family val="2"/>
      </rPr>
      <t xml:space="preserve">年自产是否 </t>
    </r>
    <r>
      <rPr>
        <sz val="10"/>
        <color rgb="FF000000"/>
        <rFont val="Arial"/>
        <family val="0"/>
        <charset val="1"/>
      </rPr>
      <t xml:space="preserve">6.20 </t>
    </r>
    <r>
      <rPr>
        <sz val="10"/>
        <color rgb="FF000000"/>
        <rFont val="Noto Sans CJK SC"/>
        <family val="2"/>
      </rPr>
      <t xml:space="preserve">亿</t>
    </r>
  </si>
  <si>
    <t xml:space="preserve">假设校验</t>
  </si>
  <si>
    <t xml:space="preserve">五年海外累计</t>
  </si>
  <si>
    <t xml:space="preserve">五年经营利润累计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</si>
</sst>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#,##0"/>
    <numFmt numFmtId="168" formatCode="0.000"/>
  </numFmts>
  <fonts count="22">
    <font>
      <sz val="11"/>
      <color theme="1"/>
      <name val="Noto Sans CJK S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6304F"/>
      <name val="Noto Sans CJK SC"/>
      <family val="2"/>
    </font>
    <font>
      <b val="true"/>
      <sz val="14"/>
      <color rgb="FF16304F"/>
      <name val="Arial"/>
      <family val="0"/>
      <charset val="1"/>
    </font>
    <font>
      <i val="true"/>
      <sz val="9"/>
      <color rgb="FF666666"/>
      <name val="Noto Sans CJK SC"/>
      <family val="2"/>
    </font>
    <font>
      <i val="true"/>
      <sz val="9"/>
      <color rgb="FF666666"/>
      <name val="Arial"/>
      <family val="0"/>
      <charset val="1"/>
    </font>
    <font>
      <b val="true"/>
      <sz val="11"/>
      <color rgb="FF16304F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color rgb="FF000000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Noto Sans CJK SC"/>
      <family val="2"/>
    </font>
    <font>
      <b val="true"/>
      <sz val="10"/>
      <color rgb="FF000000"/>
      <name val="Arial"/>
      <family val="0"/>
      <charset val="1"/>
    </font>
    <font>
      <b val="true"/>
      <sz val="11"/>
      <color rgb="FF16304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8000"/>
      <name val="Noto Sans CJK SC"/>
      <family val="2"/>
    </font>
    <font>
      <sz val="10"/>
      <name val="Noto Sans CJK SC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304F"/>
        <bgColor rgb="FF1E4577"/>
      </patternFill>
    </fill>
    <fill>
      <patternFill patternType="solid">
        <fgColor rgb="FFFFFF00"/>
        <bgColor rgb="FFFFFF00"/>
      </patternFill>
    </fill>
    <fill>
      <patternFill patternType="solid">
        <fgColor rgb="FFF4EFE4"/>
        <bgColor rgb="FFF3E8E6"/>
      </patternFill>
    </fill>
    <fill>
      <patternFill patternType="solid">
        <fgColor rgb="FFF3E8E6"/>
        <bgColor rgb="FFF4EF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DE4"/>
      </left>
      <right style="thin">
        <color rgb="FFD8DDE4"/>
      </right>
      <top style="thin">
        <color rgb="FFD8DDE4"/>
      </top>
      <bottom style="thin">
        <color rgb="FFD8DD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EFE4"/>
      <rgbColor rgb="FFF3E8E6"/>
      <rgbColor rgb="FF660066"/>
      <rgbColor rgb="FFFF8080"/>
      <rgbColor rgb="FF0066CC"/>
      <rgbColor rgb="FFD8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6304F"/>
      <rgbColor rgb="FF339966"/>
      <rgbColor rgb="FF003300"/>
      <rgbColor rgb="FF333300"/>
      <rgbColor rgb="FF7A3226"/>
      <rgbColor rgb="FF993366"/>
      <rgbColor rgb="FF1E4577"/>
      <rgbColor rgb="FF6A4E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04F"/>
    <pageSetUpPr fitToPage="true"/>
  </sheetPr>
  <dimension ref="A1:H9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32.76"/>
    <col collapsed="false" customWidth="true" hidden="false" outlineLevel="0" max="7" min="2" style="0" width="12.74"/>
    <col collapsed="false" customWidth="true" hidden="false" outlineLevel="0" max="8" min="8" style="0" width="38.21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</row>
    <row r="8" customFormat="false" ht="15" hidden="false" customHeight="false" outlineLevel="0" collapsed="false">
      <c r="A8" s="3" t="s">
        <v>16</v>
      </c>
    </row>
    <row r="9" customFormat="false" ht="15" hidden="false" customHeight="false" outlineLevel="0" collapsed="false">
      <c r="A9" s="4" t="s">
        <v>17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customFormat="false" ht="15" hidden="false" customHeight="false" outlineLevel="0" collapsed="false">
      <c r="A10" s="5" t="s">
        <v>18</v>
      </c>
      <c r="B10" s="7" t="n">
        <v>10500</v>
      </c>
      <c r="C10" s="7" t="n">
        <v>31500</v>
      </c>
      <c r="D10" s="7" t="n">
        <v>48500</v>
      </c>
      <c r="E10" s="7" t="n">
        <v>60500</v>
      </c>
      <c r="F10" s="7" t="n">
        <v>70500</v>
      </c>
      <c r="G10" s="2" t="s">
        <v>19</v>
      </c>
    </row>
    <row r="11" customFormat="false" ht="15" hidden="false" customHeight="false" outlineLevel="0" collapsed="false">
      <c r="A11" s="5" t="s">
        <v>20</v>
      </c>
      <c r="B11" s="7" t="n">
        <v>13500</v>
      </c>
      <c r="C11" s="7" t="n">
        <v>28500</v>
      </c>
      <c r="D11" s="7" t="n">
        <v>38500</v>
      </c>
      <c r="E11" s="7" t="n">
        <v>44500</v>
      </c>
      <c r="F11" s="7" t="n">
        <v>49500</v>
      </c>
      <c r="G11" s="2" t="s">
        <v>21</v>
      </c>
    </row>
    <row r="12" customFormat="false" ht="15" hidden="false" customHeight="false" outlineLevel="0" collapsed="false">
      <c r="A12" s="5" t="s">
        <v>22</v>
      </c>
      <c r="B12" s="7" t="n">
        <v>2200</v>
      </c>
      <c r="C12" s="7" t="n">
        <v>8500</v>
      </c>
      <c r="D12" s="7" t="n">
        <v>13500</v>
      </c>
      <c r="E12" s="7" t="n">
        <v>16500</v>
      </c>
      <c r="F12" s="7" t="n">
        <v>19200</v>
      </c>
      <c r="G12" s="2" t="s">
        <v>23</v>
      </c>
    </row>
    <row r="13" customFormat="false" ht="15" hidden="false" customHeight="false" outlineLevel="0" collapsed="false">
      <c r="A13" s="5" t="s">
        <v>24</v>
      </c>
      <c r="B13" s="7" t="n">
        <v>2800</v>
      </c>
      <c r="C13" s="7" t="n">
        <v>9000</v>
      </c>
      <c r="D13" s="7" t="n">
        <v>12500</v>
      </c>
      <c r="E13" s="7" t="n">
        <v>14800</v>
      </c>
      <c r="F13" s="7" t="n">
        <v>17000</v>
      </c>
      <c r="G13" s="2" t="s">
        <v>25</v>
      </c>
    </row>
    <row r="14" customFormat="false" ht="15" hidden="false" customHeight="false" outlineLevel="0" collapsed="false">
      <c r="A14" s="5" t="s">
        <v>26</v>
      </c>
      <c r="B14" s="7" t="n">
        <v>2500</v>
      </c>
      <c r="C14" s="7" t="n">
        <v>6000</v>
      </c>
      <c r="D14" s="7" t="n">
        <v>9000</v>
      </c>
      <c r="E14" s="7" t="n">
        <v>8700</v>
      </c>
      <c r="F14" s="7" t="n">
        <v>11800</v>
      </c>
      <c r="G14" s="2" t="s">
        <v>27</v>
      </c>
    </row>
    <row r="15" customFormat="false" ht="15" hidden="false" customHeight="false" outlineLevel="0" collapsed="false">
      <c r="A15" s="8" t="s">
        <v>28</v>
      </c>
      <c r="B15" s="9" t="n">
        <f aca="false">SUM(B10:B14)</f>
        <v>31500</v>
      </c>
      <c r="C15" s="9" t="n">
        <f aca="false">SUM(C10:C14)</f>
        <v>83500</v>
      </c>
      <c r="D15" s="9" t="n">
        <f aca="false">SUM(D10:D14)</f>
        <v>122000</v>
      </c>
      <c r="E15" s="9" t="n">
        <f aca="false">SUM(E10:E14)</f>
        <v>145000</v>
      </c>
      <c r="F15" s="9" t="n">
        <f aca="false">SUM(F10:F14)</f>
        <v>168000</v>
      </c>
      <c r="G15" s="2" t="s">
        <v>29</v>
      </c>
    </row>
    <row r="16" customFormat="false" ht="15" hidden="false" customHeight="false" outlineLevel="0" collapsed="false">
      <c r="A16" s="10" t="s">
        <v>30</v>
      </c>
      <c r="B16" s="7" t="n">
        <v>74000</v>
      </c>
      <c r="C16" s="7" t="n">
        <v>75200</v>
      </c>
      <c r="D16" s="7" t="n">
        <v>76500</v>
      </c>
      <c r="E16" s="7" t="n">
        <v>77800</v>
      </c>
      <c r="F16" s="7" t="n">
        <v>79000</v>
      </c>
      <c r="G16" s="11" t="s">
        <v>31</v>
      </c>
    </row>
    <row r="17" customFormat="false" ht="15" hidden="false" customHeight="false" outlineLevel="0" collapsed="false">
      <c r="A17" s="8" t="s">
        <v>32</v>
      </c>
      <c r="B17" s="9" t="n">
        <f aca="false">B15+B16</f>
        <v>105500</v>
      </c>
      <c r="C17" s="9" t="n">
        <f aca="false">C15+C16</f>
        <v>158700</v>
      </c>
      <c r="D17" s="9" t="n">
        <f aca="false">D15+D16</f>
        <v>198500</v>
      </c>
      <c r="E17" s="9" t="n">
        <f aca="false">E15+E16</f>
        <v>222800</v>
      </c>
      <c r="F17" s="9" t="n">
        <f aca="false">F15+F16</f>
        <v>247000</v>
      </c>
    </row>
    <row r="19" customFormat="false" ht="15" hidden="false" customHeight="false" outlineLevel="0" collapsed="false">
      <c r="A19" s="3" t="s">
        <v>33</v>
      </c>
    </row>
    <row r="20" customFormat="false" ht="15" hidden="false" customHeight="false" outlineLevel="0" collapsed="false">
      <c r="A20" s="4" t="s">
        <v>17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  <c r="G20" s="4" t="s">
        <v>9</v>
      </c>
    </row>
    <row r="21" customFormat="false" ht="15" hidden="false" customHeight="false" outlineLevel="0" collapsed="false">
      <c r="A21" s="5" t="s">
        <v>18</v>
      </c>
      <c r="B21" s="12" t="n">
        <v>0.32</v>
      </c>
      <c r="C21" s="12" t="n">
        <v>0.34</v>
      </c>
      <c r="D21" s="12" t="n">
        <v>0.36</v>
      </c>
      <c r="E21" s="12" t="n">
        <v>0.37</v>
      </c>
      <c r="F21" s="12" t="n">
        <v>0.38</v>
      </c>
      <c r="G21" s="2" t="s">
        <v>34</v>
      </c>
    </row>
    <row r="22" customFormat="false" ht="15" hidden="false" customHeight="false" outlineLevel="0" collapsed="false">
      <c r="A22" s="5" t="s">
        <v>20</v>
      </c>
      <c r="B22" s="12" t="n">
        <v>0.34</v>
      </c>
      <c r="C22" s="12" t="n">
        <v>0.35</v>
      </c>
      <c r="D22" s="12" t="n">
        <v>0.355</v>
      </c>
      <c r="E22" s="12" t="n">
        <v>0.36</v>
      </c>
      <c r="F22" s="12" t="n">
        <v>0.36</v>
      </c>
      <c r="G22" s="2" t="s">
        <v>35</v>
      </c>
    </row>
    <row r="23" customFormat="false" ht="15" hidden="false" customHeight="false" outlineLevel="0" collapsed="false">
      <c r="A23" s="5" t="s">
        <v>22</v>
      </c>
      <c r="B23" s="12" t="n">
        <v>0.28</v>
      </c>
      <c r="C23" s="12" t="n">
        <v>0.29</v>
      </c>
      <c r="D23" s="12" t="n">
        <v>0.3</v>
      </c>
      <c r="E23" s="12" t="n">
        <v>0.3</v>
      </c>
      <c r="F23" s="12" t="n">
        <v>0.3</v>
      </c>
      <c r="G23" s="2" t="s">
        <v>36</v>
      </c>
    </row>
    <row r="24" customFormat="false" ht="15" hidden="false" customHeight="false" outlineLevel="0" collapsed="false">
      <c r="A24" s="5" t="s">
        <v>24</v>
      </c>
      <c r="B24" s="12" t="n">
        <v>0.55</v>
      </c>
      <c r="C24" s="12" t="n">
        <v>0.52</v>
      </c>
      <c r="D24" s="12" t="n">
        <v>0.51</v>
      </c>
      <c r="E24" s="12" t="n">
        <v>0.5</v>
      </c>
      <c r="F24" s="12" t="n">
        <v>0.5</v>
      </c>
      <c r="G24" s="11" t="s">
        <v>37</v>
      </c>
    </row>
    <row r="25" customFormat="false" ht="15" hidden="false" customHeight="false" outlineLevel="0" collapsed="false">
      <c r="A25" s="5" t="s">
        <v>26</v>
      </c>
      <c r="B25" s="12" t="n">
        <v>0.3</v>
      </c>
      <c r="C25" s="12" t="n">
        <v>0.28</v>
      </c>
      <c r="D25" s="12" t="n">
        <v>0.27</v>
      </c>
      <c r="E25" s="12" t="n">
        <v>0.265</v>
      </c>
      <c r="F25" s="12" t="n">
        <v>0.26</v>
      </c>
      <c r="G25" s="2" t="s">
        <v>38</v>
      </c>
    </row>
    <row r="27" customFormat="false" ht="15" hidden="false" customHeight="false" outlineLevel="0" collapsed="false">
      <c r="A27" s="3" t="s">
        <v>39</v>
      </c>
    </row>
    <row r="28" customFormat="false" ht="15" hidden="false" customHeight="false" outlineLevel="0" collapsed="false">
      <c r="A28" s="4" t="s">
        <v>3</v>
      </c>
      <c r="B28" s="4" t="s">
        <v>4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9</v>
      </c>
    </row>
    <row r="29" customFormat="false" ht="15" hidden="false" customHeight="false" outlineLevel="0" collapsed="false">
      <c r="A29" s="5" t="s">
        <v>40</v>
      </c>
      <c r="B29" s="7" t="n">
        <v>11800</v>
      </c>
      <c r="C29" s="7" t="n">
        <v>28500</v>
      </c>
      <c r="D29" s="7" t="n">
        <v>42000</v>
      </c>
      <c r="E29" s="7" t="n">
        <v>52000</v>
      </c>
      <c r="F29" s="7" t="n">
        <v>62000</v>
      </c>
      <c r="G29" s="2" t="s">
        <v>41</v>
      </c>
    </row>
    <row r="31" customFormat="false" ht="17.15" hidden="false" customHeight="false" outlineLevel="0" collapsed="false">
      <c r="A31" s="3" t="s">
        <v>42</v>
      </c>
    </row>
    <row r="32" customFormat="false" ht="15" hidden="false" customHeight="false" outlineLevel="0" collapsed="false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47</v>
      </c>
      <c r="F32" s="4" t="s">
        <v>48</v>
      </c>
      <c r="G32" s="4" t="s">
        <v>49</v>
      </c>
      <c r="H32" s="4" t="s">
        <v>9</v>
      </c>
    </row>
    <row r="33" customFormat="false" ht="15" hidden="false" customHeight="false" outlineLevel="0" collapsed="false">
      <c r="A33" s="5" t="s">
        <v>50</v>
      </c>
      <c r="B33" s="12" t="n">
        <v>0.42</v>
      </c>
      <c r="C33" s="12" t="n">
        <v>0.205</v>
      </c>
      <c r="D33" s="12" t="n">
        <v>0.32</v>
      </c>
      <c r="E33" s="12" t="n">
        <v>0.225</v>
      </c>
      <c r="F33" s="12" t="n">
        <v>0.38</v>
      </c>
      <c r="G33" s="12" t="n">
        <v>0.235</v>
      </c>
      <c r="H33" s="11" t="s">
        <v>51</v>
      </c>
    </row>
    <row r="34" customFormat="false" ht="15" hidden="false" customHeight="false" outlineLevel="0" collapsed="false">
      <c r="A34" s="5" t="s">
        <v>52</v>
      </c>
      <c r="B34" s="12" t="n">
        <v>0.1</v>
      </c>
      <c r="C34" s="12" t="n">
        <v>0.131</v>
      </c>
      <c r="D34" s="12" t="n">
        <v>0.28</v>
      </c>
      <c r="E34" s="12" t="n">
        <v>0.309</v>
      </c>
      <c r="F34" s="12" t="n">
        <v>0.12</v>
      </c>
      <c r="G34" s="12" t="n">
        <v>0.094</v>
      </c>
      <c r="H34" s="11" t="s">
        <v>53</v>
      </c>
    </row>
    <row r="35" customFormat="false" ht="15" hidden="false" customHeight="false" outlineLevel="0" collapsed="false">
      <c r="A35" s="5" t="s">
        <v>54</v>
      </c>
      <c r="B35" s="12" t="n">
        <v>0.2</v>
      </c>
      <c r="C35" s="12" t="n">
        <v>0.411</v>
      </c>
      <c r="D35" s="12" t="n">
        <v>0.18</v>
      </c>
      <c r="E35" s="12" t="n">
        <v>0.253</v>
      </c>
      <c r="F35" s="12" t="n">
        <v>0.22</v>
      </c>
      <c r="G35" s="12" t="n">
        <v>0.447</v>
      </c>
      <c r="H35" s="2" t="s">
        <v>55</v>
      </c>
    </row>
    <row r="36" customFormat="false" ht="15" hidden="false" customHeight="false" outlineLevel="0" collapsed="false">
      <c r="A36" s="5" t="s">
        <v>56</v>
      </c>
      <c r="B36" s="12" t="n">
        <v>0.18</v>
      </c>
      <c r="C36" s="12" t="n">
        <v>0.168</v>
      </c>
      <c r="D36" s="12" t="n">
        <v>0.12</v>
      </c>
      <c r="E36" s="12" t="n">
        <v>0.112</v>
      </c>
      <c r="F36" s="12" t="n">
        <v>0.16</v>
      </c>
      <c r="G36" s="12" t="n">
        <v>0.165</v>
      </c>
      <c r="H36" s="11" t="s">
        <v>57</v>
      </c>
    </row>
    <row r="37" customFormat="false" ht="15" hidden="false" customHeight="false" outlineLevel="0" collapsed="false">
      <c r="A37" s="5" t="s">
        <v>58</v>
      </c>
      <c r="B37" s="12" t="n">
        <v>0.1</v>
      </c>
      <c r="C37" s="12" t="n">
        <v>0.085</v>
      </c>
      <c r="D37" s="12" t="n">
        <v>0.1</v>
      </c>
      <c r="E37" s="12" t="n">
        <v>0.101</v>
      </c>
      <c r="F37" s="12" t="n">
        <v>0.12</v>
      </c>
      <c r="G37" s="12" t="n">
        <v>0.059</v>
      </c>
      <c r="H37" s="11" t="s">
        <v>59</v>
      </c>
    </row>
    <row r="38" customFormat="false" ht="15" hidden="false" customHeight="false" outlineLevel="0" collapsed="false">
      <c r="A38" s="8" t="s">
        <v>60</v>
      </c>
      <c r="B38" s="13" t="n">
        <f aca="false">SUM(B33:B37)</f>
        <v>1</v>
      </c>
      <c r="C38" s="13" t="n">
        <f aca="false">SUM(C33:C37)</f>
        <v>1</v>
      </c>
      <c r="D38" s="13" t="n">
        <f aca="false">SUM(D33:D37)</f>
        <v>1</v>
      </c>
      <c r="E38" s="13" t="n">
        <f aca="false">SUM(E33:E37)</f>
        <v>1</v>
      </c>
      <c r="F38" s="13" t="n">
        <f aca="false">SUM(F33:F37)</f>
        <v>1</v>
      </c>
      <c r="G38" s="13" t="n">
        <f aca="false">SUM(G33:G37)</f>
        <v>1</v>
      </c>
      <c r="H38" s="2" t="s">
        <v>61</v>
      </c>
    </row>
    <row r="40" customFormat="false" ht="17.15" hidden="false" customHeight="false" outlineLevel="0" collapsed="false">
      <c r="A40" s="3" t="s">
        <v>62</v>
      </c>
    </row>
    <row r="41" customFormat="false" ht="15" hidden="false" customHeight="false" outlineLevel="0" collapsed="false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  <c r="G41" s="4" t="s">
        <v>9</v>
      </c>
    </row>
    <row r="42" customFormat="false" ht="15" hidden="false" customHeight="false" outlineLevel="0" collapsed="false">
      <c r="A42" s="5" t="s">
        <v>63</v>
      </c>
      <c r="B42" s="12" t="n">
        <v>0</v>
      </c>
      <c r="C42" s="12" t="n">
        <v>0.25</v>
      </c>
      <c r="D42" s="12" t="n">
        <v>0.6</v>
      </c>
      <c r="E42" s="12" t="n">
        <v>0.85</v>
      </c>
      <c r="F42" s="12" t="n">
        <v>1</v>
      </c>
      <c r="G42" s="2" t="s">
        <v>64</v>
      </c>
    </row>
    <row r="44" customFormat="false" ht="15" hidden="false" customHeight="false" outlineLevel="0" collapsed="false">
      <c r="A44" s="3" t="s">
        <v>65</v>
      </c>
    </row>
    <row r="45" customFormat="false" ht="15" hidden="false" customHeight="false" outlineLevel="0" collapsed="false">
      <c r="A45" s="4" t="s">
        <v>43</v>
      </c>
      <c r="B45" s="4" t="s">
        <v>66</v>
      </c>
      <c r="C45" s="4"/>
      <c r="D45" s="4"/>
      <c r="E45" s="4"/>
      <c r="F45" s="4"/>
      <c r="G45" s="4" t="s">
        <v>9</v>
      </c>
    </row>
    <row r="46" customFormat="false" ht="15" hidden="false" customHeight="false" outlineLevel="0" collapsed="false">
      <c r="A46" s="5" t="s">
        <v>50</v>
      </c>
      <c r="B46" s="12" t="n">
        <v>0.16</v>
      </c>
      <c r="G46" s="2" t="s">
        <v>67</v>
      </c>
    </row>
    <row r="47" customFormat="false" ht="15" hidden="false" customHeight="false" outlineLevel="0" collapsed="false">
      <c r="A47" s="5" t="s">
        <v>52</v>
      </c>
      <c r="B47" s="12" t="n">
        <v>0.18</v>
      </c>
      <c r="G47" s="2" t="s">
        <v>68</v>
      </c>
    </row>
    <row r="48" customFormat="false" ht="15" hidden="false" customHeight="false" outlineLevel="0" collapsed="false">
      <c r="A48" s="5" t="s">
        <v>54</v>
      </c>
      <c r="B48" s="12" t="n">
        <v>0.22</v>
      </c>
      <c r="G48" s="2" t="s">
        <v>69</v>
      </c>
    </row>
    <row r="49" customFormat="false" ht="15" hidden="false" customHeight="false" outlineLevel="0" collapsed="false">
      <c r="A49" s="5" t="s">
        <v>56</v>
      </c>
      <c r="B49" s="12" t="n">
        <v>0.18</v>
      </c>
      <c r="G49" s="2" t="s">
        <v>70</v>
      </c>
    </row>
    <row r="50" customFormat="false" ht="15" hidden="false" customHeight="false" outlineLevel="0" collapsed="false">
      <c r="A50" s="5" t="s">
        <v>58</v>
      </c>
      <c r="B50" s="12" t="n">
        <v>0.15</v>
      </c>
      <c r="G50" s="2" t="s">
        <v>71</v>
      </c>
    </row>
    <row r="51" customFormat="false" ht="15" hidden="false" customHeight="false" outlineLevel="0" collapsed="false">
      <c r="A51" s="5" t="s">
        <v>72</v>
      </c>
      <c r="B51" s="12" t="n">
        <v>0.06</v>
      </c>
      <c r="G51" s="2" t="s">
        <v>73</v>
      </c>
    </row>
    <row r="53" customFormat="false" ht="15" hidden="false" customHeight="false" outlineLevel="0" collapsed="false">
      <c r="A53" s="3" t="s">
        <v>74</v>
      </c>
    </row>
    <row r="54" customFormat="false" ht="15" hidden="false" customHeight="false" outlineLevel="0" collapsed="false">
      <c r="A54" s="4" t="s">
        <v>43</v>
      </c>
      <c r="B54" s="4" t="s">
        <v>75</v>
      </c>
      <c r="C54" s="4"/>
      <c r="D54" s="4"/>
      <c r="E54" s="4"/>
      <c r="F54" s="4"/>
      <c r="G54" s="4" t="s">
        <v>9</v>
      </c>
    </row>
    <row r="55" customFormat="false" ht="15" hidden="false" customHeight="false" outlineLevel="0" collapsed="false">
      <c r="A55" s="5" t="s">
        <v>50</v>
      </c>
      <c r="B55" s="12" t="n">
        <v>0.43</v>
      </c>
      <c r="G55" s="2" t="s">
        <v>76</v>
      </c>
    </row>
    <row r="56" customFormat="false" ht="15" hidden="false" customHeight="false" outlineLevel="0" collapsed="false">
      <c r="A56" s="5" t="s">
        <v>52</v>
      </c>
      <c r="B56" s="12" t="n">
        <v>0.15</v>
      </c>
      <c r="G56" s="2" t="s">
        <v>77</v>
      </c>
    </row>
    <row r="57" customFormat="false" ht="15" hidden="false" customHeight="false" outlineLevel="0" collapsed="false">
      <c r="A57" s="5" t="s">
        <v>54</v>
      </c>
      <c r="B57" s="12" t="n">
        <v>0.14</v>
      </c>
      <c r="G57" s="2" t="s">
        <v>78</v>
      </c>
    </row>
    <row r="58" customFormat="false" ht="15" hidden="false" customHeight="false" outlineLevel="0" collapsed="false">
      <c r="A58" s="5" t="s">
        <v>56</v>
      </c>
      <c r="B58" s="12" t="n">
        <v>0.17</v>
      </c>
      <c r="G58" s="2" t="s">
        <v>79</v>
      </c>
    </row>
    <row r="59" customFormat="false" ht="15" hidden="false" customHeight="false" outlineLevel="0" collapsed="false">
      <c r="A59" s="5" t="s">
        <v>58</v>
      </c>
      <c r="B59" s="12" t="n">
        <v>0.07</v>
      </c>
      <c r="G59" s="2" t="s">
        <v>80</v>
      </c>
    </row>
    <row r="60" customFormat="false" ht="15" hidden="false" customHeight="false" outlineLevel="0" collapsed="false">
      <c r="A60" s="5" t="s">
        <v>81</v>
      </c>
      <c r="B60" s="12" t="n">
        <v>0.04</v>
      </c>
      <c r="G60" s="2" t="s">
        <v>82</v>
      </c>
    </row>
    <row r="61" customFormat="false" ht="15" hidden="false" customHeight="false" outlineLevel="0" collapsed="false">
      <c r="A61" s="8" t="s">
        <v>83</v>
      </c>
      <c r="B61" s="13" t="n">
        <f aca="false">SUM(B55:B60)</f>
        <v>1</v>
      </c>
    </row>
    <row r="63" customFormat="false" ht="15" hidden="false" customHeight="false" outlineLevel="0" collapsed="false">
      <c r="A63" s="3" t="s">
        <v>84</v>
      </c>
    </row>
    <row r="64" customFormat="false" ht="15" hidden="false" customHeight="false" outlineLevel="0" collapsed="false">
      <c r="A64" s="4" t="s">
        <v>3</v>
      </c>
      <c r="B64" s="4" t="s">
        <v>4</v>
      </c>
      <c r="C64" s="4" t="s">
        <v>5</v>
      </c>
      <c r="D64" s="4" t="s">
        <v>6</v>
      </c>
      <c r="E64" s="4" t="s">
        <v>7</v>
      </c>
      <c r="F64" s="4" t="s">
        <v>8</v>
      </c>
      <c r="G64" s="4" t="s">
        <v>9</v>
      </c>
    </row>
    <row r="65" customFormat="false" ht="15" hidden="false" customHeight="false" outlineLevel="0" collapsed="false">
      <c r="A65" s="5" t="s">
        <v>85</v>
      </c>
      <c r="B65" s="14" t="n">
        <v>8</v>
      </c>
      <c r="C65" s="14" t="n">
        <v>18</v>
      </c>
      <c r="D65" s="14" t="n">
        <v>32</v>
      </c>
      <c r="E65" s="14" t="n">
        <v>45</v>
      </c>
      <c r="F65" s="14" t="n">
        <v>58</v>
      </c>
      <c r="G65" s="2" t="s">
        <v>86</v>
      </c>
    </row>
    <row r="66" customFormat="false" ht="15" hidden="false" customHeight="false" outlineLevel="0" collapsed="false">
      <c r="A66" s="5" t="s">
        <v>87</v>
      </c>
      <c r="B66" s="7" t="n">
        <v>80</v>
      </c>
      <c r="C66" s="15" t="n">
        <f aca="false">$B66</f>
        <v>80</v>
      </c>
      <c r="D66" s="15" t="n">
        <f aca="false">$B66</f>
        <v>80</v>
      </c>
      <c r="E66" s="15" t="n">
        <f aca="false">$B66</f>
        <v>80</v>
      </c>
      <c r="F66" s="15" t="n">
        <f aca="false">$B66</f>
        <v>80</v>
      </c>
      <c r="G66" s="11" t="s">
        <v>88</v>
      </c>
    </row>
    <row r="67" customFormat="false" ht="15" hidden="false" customHeight="false" outlineLevel="0" collapsed="false">
      <c r="A67" s="5" t="s">
        <v>89</v>
      </c>
      <c r="B67" s="16" t="n">
        <f aca="false">B65*B66</f>
        <v>640</v>
      </c>
      <c r="C67" s="16" t="n">
        <f aca="false">C65*C66</f>
        <v>1440</v>
      </c>
      <c r="D67" s="16" t="n">
        <f aca="false">D65*D66</f>
        <v>2560</v>
      </c>
      <c r="E67" s="16" t="n">
        <f aca="false">E65*E66</f>
        <v>3600</v>
      </c>
      <c r="F67" s="16" t="n">
        <f aca="false">F65*F66</f>
        <v>4640</v>
      </c>
    </row>
    <row r="68" customFormat="false" ht="15" hidden="false" customHeight="false" outlineLevel="0" collapsed="false">
      <c r="A68" s="5" t="s">
        <v>90</v>
      </c>
      <c r="B68" s="12" t="n">
        <v>0.045</v>
      </c>
      <c r="C68" s="17" t="n">
        <f aca="false">$B68</f>
        <v>0.045</v>
      </c>
      <c r="D68" s="17" t="n">
        <f aca="false">$B68</f>
        <v>0.045</v>
      </c>
      <c r="E68" s="17" t="n">
        <f aca="false">$B68</f>
        <v>0.045</v>
      </c>
      <c r="F68" s="17" t="n">
        <f aca="false">$B68</f>
        <v>0.045</v>
      </c>
      <c r="G68" s="2" t="s">
        <v>91</v>
      </c>
    </row>
    <row r="69" customFormat="false" ht="15" hidden="false" customHeight="false" outlineLevel="0" collapsed="false">
      <c r="A69" s="5" t="s">
        <v>92</v>
      </c>
      <c r="B69" s="7" t="n">
        <v>280</v>
      </c>
      <c r="C69" s="7" t="n">
        <v>820</v>
      </c>
      <c r="D69" s="7" t="n">
        <v>850</v>
      </c>
      <c r="E69" s="7" t="n">
        <v>880</v>
      </c>
      <c r="F69" s="7" t="n">
        <v>920</v>
      </c>
      <c r="G69" s="2" t="s">
        <v>93</v>
      </c>
    </row>
    <row r="70" customFormat="false" ht="15" hidden="false" customHeight="false" outlineLevel="0" collapsed="false">
      <c r="A70" s="5" t="s">
        <v>94</v>
      </c>
      <c r="B70" s="7" t="n">
        <v>400</v>
      </c>
      <c r="C70" s="7" t="n">
        <v>600</v>
      </c>
      <c r="D70" s="7" t="n">
        <v>800</v>
      </c>
      <c r="E70" s="7" t="n">
        <v>900</v>
      </c>
      <c r="F70" s="7" t="n">
        <v>1000</v>
      </c>
    </row>
    <row r="71" customFormat="false" ht="15" hidden="false" customHeight="false" outlineLevel="0" collapsed="false">
      <c r="A71" s="5" t="s">
        <v>95</v>
      </c>
      <c r="B71" s="12" t="n">
        <v>0.03</v>
      </c>
      <c r="C71" s="17" t="n">
        <f aca="false">$B71</f>
        <v>0.03</v>
      </c>
      <c r="D71" s="17" t="n">
        <f aca="false">$B71</f>
        <v>0.03</v>
      </c>
      <c r="E71" s="17" t="n">
        <f aca="false">$B71</f>
        <v>0.03</v>
      </c>
      <c r="F71" s="17" t="n">
        <f aca="false">$B71</f>
        <v>0.03</v>
      </c>
      <c r="G71" s="2" t="s">
        <v>96</v>
      </c>
    </row>
    <row r="72" customFormat="false" ht="15" hidden="false" customHeight="false" outlineLevel="0" collapsed="false">
      <c r="A72" s="5" t="s">
        <v>97</v>
      </c>
      <c r="B72" s="12" t="n">
        <v>0.007</v>
      </c>
      <c r="C72" s="17" t="n">
        <f aca="false">$B72</f>
        <v>0.007</v>
      </c>
      <c r="D72" s="17" t="n">
        <f aca="false">$B72</f>
        <v>0.007</v>
      </c>
      <c r="E72" s="17" t="n">
        <f aca="false">$B72</f>
        <v>0.007</v>
      </c>
      <c r="F72" s="17" t="n">
        <f aca="false">$B72</f>
        <v>0.007</v>
      </c>
    </row>
    <row r="73" customFormat="false" ht="15" hidden="false" customHeight="false" outlineLevel="0" collapsed="false">
      <c r="A73" s="5" t="s">
        <v>98</v>
      </c>
      <c r="B73" s="12" t="n">
        <v>0.2</v>
      </c>
      <c r="C73" s="17" t="n">
        <f aca="false">$B73</f>
        <v>0.2</v>
      </c>
      <c r="D73" s="17" t="n">
        <f aca="false">$B73</f>
        <v>0.2</v>
      </c>
      <c r="E73" s="17" t="n">
        <f aca="false">$B73</f>
        <v>0.2</v>
      </c>
      <c r="F73" s="17" t="n">
        <f aca="false">$B73</f>
        <v>0.2</v>
      </c>
    </row>
    <row r="74" customFormat="false" ht="15" hidden="false" customHeight="false" outlineLevel="0" collapsed="false">
      <c r="A74" s="5" t="s">
        <v>99</v>
      </c>
      <c r="B74" s="7" t="n">
        <v>8400</v>
      </c>
      <c r="G74" s="2" t="s">
        <v>100</v>
      </c>
    </row>
    <row r="75" customFormat="false" ht="15" hidden="false" customHeight="false" outlineLevel="0" collapsed="false">
      <c r="A75" s="5" t="s">
        <v>101</v>
      </c>
      <c r="B75" s="12" t="n">
        <v>0.25</v>
      </c>
      <c r="G75" s="2" t="s">
        <v>102</v>
      </c>
    </row>
    <row r="76" customFormat="false" ht="15" hidden="false" customHeight="false" outlineLevel="0" collapsed="false">
      <c r="A76" s="5" t="s">
        <v>103</v>
      </c>
      <c r="B76" s="7" t="n">
        <v>750</v>
      </c>
      <c r="C76" s="7" t="n">
        <v>2740</v>
      </c>
      <c r="D76" s="7" t="n">
        <v>2670</v>
      </c>
      <c r="E76" s="7" t="n">
        <v>1420</v>
      </c>
      <c r="F76" s="7" t="n">
        <v>0</v>
      </c>
      <c r="G76" s="2" t="s">
        <v>104</v>
      </c>
    </row>
    <row r="77" customFormat="false" ht="15" hidden="false" customHeight="false" outlineLevel="0" collapsed="false">
      <c r="A77" s="3" t="s">
        <v>105</v>
      </c>
    </row>
    <row r="78" customFormat="false" ht="15" hidden="false" customHeight="false" outlineLevel="0" collapsed="false">
      <c r="A78" s="4" t="s">
        <v>106</v>
      </c>
      <c r="B78" s="4" t="s">
        <v>107</v>
      </c>
      <c r="C78" s="4" t="s">
        <v>108</v>
      </c>
      <c r="D78" s="4"/>
      <c r="E78" s="4"/>
      <c r="F78" s="4"/>
      <c r="G78" s="4" t="s">
        <v>9</v>
      </c>
    </row>
    <row r="79" customFormat="false" ht="15" hidden="false" customHeight="false" outlineLevel="0" collapsed="false">
      <c r="A79" s="5" t="s">
        <v>109</v>
      </c>
      <c r="B79" s="7" t="n">
        <v>316800</v>
      </c>
      <c r="C79" s="12" t="n">
        <v>0.184</v>
      </c>
      <c r="G79" s="2" t="s">
        <v>110</v>
      </c>
    </row>
    <row r="80" customFormat="false" ht="15" hidden="false" customHeight="false" outlineLevel="0" collapsed="false">
      <c r="A80" s="5" t="s">
        <v>111</v>
      </c>
      <c r="B80" s="7" t="n">
        <v>520000</v>
      </c>
      <c r="C80" s="12" t="n">
        <v>0.16</v>
      </c>
      <c r="G80" s="2" t="s">
        <v>112</v>
      </c>
    </row>
    <row r="81" customFormat="false" ht="15" hidden="false" customHeight="false" outlineLevel="0" collapsed="false">
      <c r="A81" s="5" t="s">
        <v>113</v>
      </c>
      <c r="B81" s="7" t="n">
        <v>68000</v>
      </c>
      <c r="C81" s="12" t="n">
        <v>0.14</v>
      </c>
      <c r="G81" s="2" t="s">
        <v>114</v>
      </c>
    </row>
    <row r="82" customFormat="false" ht="15" hidden="false" customHeight="false" outlineLevel="0" collapsed="false">
      <c r="A82" s="5" t="s">
        <v>115</v>
      </c>
      <c r="B82" s="7" t="n">
        <v>42000</v>
      </c>
      <c r="C82" s="12" t="n">
        <v>0.12</v>
      </c>
      <c r="G82" s="2" t="s">
        <v>116</v>
      </c>
    </row>
    <row r="83" customFormat="false" ht="15" hidden="false" customHeight="false" outlineLevel="0" collapsed="false">
      <c r="A83" s="5" t="s">
        <v>117</v>
      </c>
      <c r="B83" s="7" t="n">
        <v>1200000</v>
      </c>
      <c r="C83" s="12" t="n">
        <v>0.05</v>
      </c>
      <c r="G83" s="2" t="s">
        <v>118</v>
      </c>
    </row>
    <row r="84" customFormat="false" ht="15" hidden="false" customHeight="false" outlineLevel="0" collapsed="false">
      <c r="A84" s="5" t="s">
        <v>119</v>
      </c>
      <c r="B84" s="7" t="n">
        <v>2800000</v>
      </c>
      <c r="C84" s="12" t="n">
        <v>0.08</v>
      </c>
      <c r="G84" s="2" t="s">
        <v>120</v>
      </c>
    </row>
    <row r="86" customFormat="false" ht="15" hidden="false" customHeight="false" outlineLevel="0" collapsed="false">
      <c r="A86" s="5" t="s">
        <v>121</v>
      </c>
    </row>
    <row r="87" customFormat="false" ht="15" hidden="false" customHeight="false" outlineLevel="0" collapsed="false">
      <c r="A87" s="4" t="s">
        <v>3</v>
      </c>
      <c r="B87" s="4" t="s">
        <v>4</v>
      </c>
      <c r="C87" s="4" t="s">
        <v>5</v>
      </c>
      <c r="D87" s="4" t="s">
        <v>6</v>
      </c>
      <c r="E87" s="4" t="s">
        <v>7</v>
      </c>
      <c r="F87" s="4" t="s">
        <v>8</v>
      </c>
      <c r="G87" s="4" t="s">
        <v>9</v>
      </c>
    </row>
    <row r="88" customFormat="false" ht="15" hidden="false" customHeight="false" outlineLevel="0" collapsed="false">
      <c r="A88" s="5" t="s">
        <v>122</v>
      </c>
      <c r="B88" s="12" t="n">
        <v>0.12</v>
      </c>
      <c r="C88" s="12" t="n">
        <v>0.15</v>
      </c>
      <c r="D88" s="12" t="n">
        <v>0.18</v>
      </c>
      <c r="E88" s="12" t="n">
        <v>0.21</v>
      </c>
      <c r="F88" s="12" t="n">
        <v>0.24</v>
      </c>
      <c r="G88" s="2" t="s">
        <v>123</v>
      </c>
    </row>
    <row r="90" customFormat="false" ht="15" hidden="false" customHeight="false" outlineLevel="0" collapsed="false">
      <c r="A90" s="3" t="s">
        <v>124</v>
      </c>
    </row>
    <row r="91" customFormat="false" ht="15" hidden="false" customHeight="false" outlineLevel="0" collapsed="false">
      <c r="A91" s="5" t="s">
        <v>125</v>
      </c>
      <c r="B91" s="18" t="str">
        <f aca="false">IF(ABS(F15-168000)&lt;1,"齐","偏差")</f>
        <v>齐</v>
      </c>
    </row>
    <row r="92" customFormat="false" ht="15" hidden="false" customHeight="false" outlineLevel="0" collapsed="false">
      <c r="A92" s="5" t="s">
        <v>126</v>
      </c>
      <c r="B92" s="18" t="str">
        <f aca="false">IF(ABS(F29-62000)&lt;1,"齐","偏差")</f>
        <v>齐</v>
      </c>
    </row>
    <row r="93" customFormat="false" ht="15" hidden="false" customHeight="false" outlineLevel="0" collapsed="false">
      <c r="A93" s="5" t="s">
        <v>127</v>
      </c>
      <c r="B93" s="18" t="str">
        <f aca="false">IF(AND(ABS(B38-1)&lt;0.001,ABS(C38-1)&lt;0.001,ABS(D38-1)&lt;0.001,ABS(E38-1)&lt;0.001,ABS(F38-1)&lt;0.001,ABS(G38-1)&lt;0.001),"齐","偏差")</f>
        <v>齐</v>
      </c>
    </row>
    <row r="94" customFormat="false" ht="15" hidden="false" customHeight="false" outlineLevel="0" collapsed="false">
      <c r="A94" s="5" t="s">
        <v>128</v>
      </c>
      <c r="B94" s="18" t="str">
        <f aca="false">IF(ABS(B61-1)&lt;0.001,"齐","偏差")</f>
        <v>齐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4E20"/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32.76"/>
    <col collapsed="false" customWidth="true" hidden="false" outlineLevel="0" max="3" min="3" style="0" width="25.47"/>
    <col collapsed="false" customWidth="true" hidden="false" outlineLevel="0" max="5" min="4" style="0" width="20.01"/>
    <col collapsed="false" customWidth="true" hidden="false" outlineLevel="0" max="6" min="6" style="0" width="45.49"/>
  </cols>
  <sheetData>
    <row r="1" customFormat="false" ht="17.35" hidden="false" customHeight="false" outlineLevel="0" collapsed="false">
      <c r="A1" s="1" t="s">
        <v>129</v>
      </c>
      <c r="B1" s="1"/>
      <c r="C1" s="1"/>
      <c r="D1" s="1"/>
      <c r="E1" s="1"/>
      <c r="F1" s="1"/>
    </row>
    <row r="2" customFormat="false" ht="31.5" hidden="false" customHeight="true" outlineLevel="0" collapsed="false">
      <c r="A2" s="2" t="s">
        <v>130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4" t="s">
        <v>131</v>
      </c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</row>
    <row r="5" customFormat="false" ht="15" hidden="false" customHeight="false" outlineLevel="0" collapsed="false">
      <c r="A5" s="5" t="s">
        <v>50</v>
      </c>
      <c r="B5" s="19" t="s">
        <v>137</v>
      </c>
      <c r="C5" s="19" t="s">
        <v>138</v>
      </c>
      <c r="D5" s="5" t="s">
        <v>139</v>
      </c>
      <c r="E5" s="5" t="s">
        <v>140</v>
      </c>
      <c r="F5" s="5" t="s">
        <v>141</v>
      </c>
    </row>
    <row r="6" customFormat="false" ht="15" hidden="false" customHeight="false" outlineLevel="0" collapsed="false">
      <c r="A6" s="5" t="s">
        <v>50</v>
      </c>
      <c r="B6" s="19" t="s">
        <v>142</v>
      </c>
      <c r="C6" s="19" t="s">
        <v>138</v>
      </c>
      <c r="D6" s="5" t="s">
        <v>143</v>
      </c>
      <c r="E6" s="5" t="s">
        <v>140</v>
      </c>
      <c r="F6" s="5" t="s">
        <v>144</v>
      </c>
    </row>
    <row r="7" customFormat="false" ht="15" hidden="false" customHeight="false" outlineLevel="0" collapsed="false">
      <c r="A7" s="5" t="s">
        <v>50</v>
      </c>
      <c r="B7" s="19" t="s">
        <v>145</v>
      </c>
      <c r="C7" s="19" t="s">
        <v>146</v>
      </c>
      <c r="D7" s="5" t="s">
        <v>147</v>
      </c>
      <c r="E7" s="5" t="s">
        <v>140</v>
      </c>
      <c r="F7" s="5" t="s">
        <v>148</v>
      </c>
    </row>
    <row r="8" customFormat="false" ht="15" hidden="false" customHeight="false" outlineLevel="0" collapsed="false">
      <c r="A8" s="5" t="s">
        <v>50</v>
      </c>
      <c r="B8" s="19" t="s">
        <v>149</v>
      </c>
      <c r="C8" s="19" t="s">
        <v>150</v>
      </c>
      <c r="D8" s="5" t="s">
        <v>151</v>
      </c>
      <c r="E8" s="5" t="s">
        <v>140</v>
      </c>
      <c r="F8" s="5" t="s">
        <v>152</v>
      </c>
    </row>
    <row r="9" customFormat="false" ht="15" hidden="false" customHeight="false" outlineLevel="0" collapsed="false">
      <c r="A9" s="5" t="s">
        <v>50</v>
      </c>
      <c r="B9" s="19" t="s">
        <v>153</v>
      </c>
      <c r="C9" s="19" t="s">
        <v>154</v>
      </c>
      <c r="D9" s="5" t="s">
        <v>155</v>
      </c>
      <c r="E9" s="5" t="s">
        <v>140</v>
      </c>
      <c r="F9" s="5" t="s">
        <v>156</v>
      </c>
    </row>
    <row r="10" customFormat="false" ht="15" hidden="false" customHeight="false" outlineLevel="0" collapsed="false">
      <c r="A10" s="5" t="s">
        <v>52</v>
      </c>
      <c r="B10" s="19" t="s">
        <v>157</v>
      </c>
      <c r="C10" s="19" t="s">
        <v>158</v>
      </c>
      <c r="D10" s="5" t="s">
        <v>159</v>
      </c>
      <c r="E10" s="5" t="s">
        <v>140</v>
      </c>
      <c r="F10" s="5" t="s">
        <v>160</v>
      </c>
    </row>
    <row r="11" customFormat="false" ht="15" hidden="false" customHeight="false" outlineLevel="0" collapsed="false">
      <c r="A11" s="5" t="s">
        <v>52</v>
      </c>
      <c r="B11" s="19" t="s">
        <v>161</v>
      </c>
      <c r="C11" s="19" t="s">
        <v>162</v>
      </c>
      <c r="D11" s="5" t="s">
        <v>163</v>
      </c>
      <c r="E11" s="5" t="s">
        <v>164</v>
      </c>
      <c r="F11" s="5" t="s">
        <v>165</v>
      </c>
    </row>
    <row r="12" customFormat="false" ht="15" hidden="false" customHeight="false" outlineLevel="0" collapsed="false">
      <c r="A12" s="5" t="s">
        <v>52</v>
      </c>
      <c r="B12" s="5" t="s">
        <v>166</v>
      </c>
      <c r="C12" s="19" t="s">
        <v>167</v>
      </c>
      <c r="D12" s="5" t="s">
        <v>168</v>
      </c>
      <c r="E12" s="5" t="s">
        <v>164</v>
      </c>
      <c r="F12" s="5" t="s">
        <v>169</v>
      </c>
    </row>
    <row r="13" customFormat="false" ht="15" hidden="false" customHeight="false" outlineLevel="0" collapsed="false">
      <c r="A13" s="5" t="s">
        <v>52</v>
      </c>
      <c r="B13" s="19" t="s">
        <v>170</v>
      </c>
      <c r="C13" s="19" t="s">
        <v>171</v>
      </c>
      <c r="D13" s="5" t="s">
        <v>172</v>
      </c>
      <c r="E13" s="5" t="s">
        <v>164</v>
      </c>
      <c r="F13" s="5" t="s">
        <v>173</v>
      </c>
    </row>
    <row r="14" customFormat="false" ht="15" hidden="false" customHeight="false" outlineLevel="0" collapsed="false">
      <c r="A14" s="5" t="s">
        <v>52</v>
      </c>
      <c r="B14" s="19" t="s">
        <v>174</v>
      </c>
      <c r="C14" s="19" t="s">
        <v>175</v>
      </c>
      <c r="D14" s="5" t="s">
        <v>176</v>
      </c>
      <c r="E14" s="5" t="s">
        <v>177</v>
      </c>
      <c r="F14" s="5" t="s">
        <v>178</v>
      </c>
    </row>
    <row r="15" customFormat="false" ht="15" hidden="false" customHeight="false" outlineLevel="0" collapsed="false">
      <c r="A15" s="5" t="s">
        <v>52</v>
      </c>
      <c r="B15" s="19" t="s">
        <v>179</v>
      </c>
      <c r="C15" s="19" t="s">
        <v>180</v>
      </c>
      <c r="D15" s="5" t="s">
        <v>181</v>
      </c>
      <c r="E15" s="5" t="s">
        <v>182</v>
      </c>
      <c r="F15" s="5" t="s">
        <v>183</v>
      </c>
    </row>
    <row r="16" customFormat="false" ht="15" hidden="false" customHeight="false" outlineLevel="0" collapsed="false">
      <c r="A16" s="5" t="s">
        <v>54</v>
      </c>
      <c r="B16" s="5" t="s">
        <v>184</v>
      </c>
      <c r="C16" s="19" t="s">
        <v>185</v>
      </c>
      <c r="D16" s="5" t="s">
        <v>186</v>
      </c>
      <c r="E16" s="5" t="s">
        <v>164</v>
      </c>
      <c r="F16" s="5" t="s">
        <v>187</v>
      </c>
    </row>
    <row r="17" customFormat="false" ht="15" hidden="false" customHeight="false" outlineLevel="0" collapsed="false">
      <c r="A17" s="5" t="s">
        <v>54</v>
      </c>
      <c r="B17" s="5" t="s">
        <v>188</v>
      </c>
      <c r="C17" s="19" t="s">
        <v>189</v>
      </c>
      <c r="D17" s="5" t="s">
        <v>190</v>
      </c>
      <c r="E17" s="5" t="s">
        <v>182</v>
      </c>
      <c r="F17" s="5" t="s">
        <v>191</v>
      </c>
    </row>
    <row r="18" customFormat="false" ht="15" hidden="false" customHeight="false" outlineLevel="0" collapsed="false">
      <c r="A18" s="5" t="s">
        <v>192</v>
      </c>
      <c r="B18" s="19" t="s">
        <v>193</v>
      </c>
      <c r="C18" s="19" t="s">
        <v>194</v>
      </c>
      <c r="D18" s="5" t="s">
        <v>195</v>
      </c>
      <c r="E18" s="5" t="s">
        <v>164</v>
      </c>
      <c r="F18" s="5" t="s">
        <v>196</v>
      </c>
    </row>
    <row r="19" customFormat="false" ht="15" hidden="false" customHeight="false" outlineLevel="0" collapsed="false">
      <c r="A19" s="5" t="s">
        <v>192</v>
      </c>
      <c r="B19" s="5" t="s">
        <v>197</v>
      </c>
      <c r="C19" s="19" t="s">
        <v>198</v>
      </c>
      <c r="D19" s="5" t="s">
        <v>199</v>
      </c>
      <c r="E19" s="5" t="s">
        <v>200</v>
      </c>
      <c r="F19" s="5" t="s">
        <v>201</v>
      </c>
    </row>
    <row r="20" customFormat="false" ht="15" hidden="false" customHeight="false" outlineLevel="0" collapsed="false">
      <c r="A20" s="5" t="s">
        <v>192</v>
      </c>
      <c r="B20" s="19" t="s">
        <v>202</v>
      </c>
      <c r="C20" s="19" t="s">
        <v>203</v>
      </c>
      <c r="D20" s="5" t="s">
        <v>204</v>
      </c>
      <c r="E20" s="5" t="s">
        <v>140</v>
      </c>
      <c r="F20" s="5" t="s">
        <v>205</v>
      </c>
    </row>
    <row r="21" customFormat="false" ht="15" hidden="false" customHeight="false" outlineLevel="0" collapsed="false">
      <c r="A21" s="5" t="s">
        <v>192</v>
      </c>
      <c r="B21" s="19" t="s">
        <v>206</v>
      </c>
      <c r="C21" s="19" t="s">
        <v>207</v>
      </c>
      <c r="D21" s="5" t="s">
        <v>208</v>
      </c>
      <c r="E21" s="5" t="s">
        <v>140</v>
      </c>
      <c r="F21" s="5" t="s">
        <v>209</v>
      </c>
    </row>
    <row r="22" customFormat="false" ht="15" hidden="false" customHeight="false" outlineLevel="0" collapsed="false">
      <c r="A22" s="20" t="s">
        <v>210</v>
      </c>
      <c r="B22" s="21" t="s">
        <v>211</v>
      </c>
      <c r="C22" s="20" t="s">
        <v>212</v>
      </c>
      <c r="D22" s="20" t="s">
        <v>213</v>
      </c>
      <c r="E22" s="20" t="s">
        <v>214</v>
      </c>
      <c r="F22" s="20" t="s">
        <v>215</v>
      </c>
    </row>
    <row r="23" customFormat="false" ht="15" hidden="false" customHeight="false" outlineLevel="0" collapsed="false">
      <c r="A23" s="20" t="s">
        <v>210</v>
      </c>
      <c r="B23" s="20" t="s">
        <v>216</v>
      </c>
      <c r="C23" s="20" t="s">
        <v>217</v>
      </c>
      <c r="D23" s="20" t="s">
        <v>218</v>
      </c>
      <c r="E23" s="20" t="s">
        <v>219</v>
      </c>
      <c r="F23" s="20" t="s">
        <v>220</v>
      </c>
    </row>
    <row r="24" customFormat="false" ht="15" hidden="false" customHeight="false" outlineLevel="0" collapsed="false">
      <c r="A24" s="20" t="s">
        <v>210</v>
      </c>
      <c r="B24" s="21" t="s">
        <v>221</v>
      </c>
      <c r="C24" s="20" t="s">
        <v>222</v>
      </c>
      <c r="D24" s="20" t="s">
        <v>223</v>
      </c>
      <c r="E24" s="20" t="s">
        <v>224</v>
      </c>
      <c r="F24" s="20" t="s">
        <v>225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4577"/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5.47"/>
    <col collapsed="false" customWidth="true" hidden="false" outlineLevel="0" max="7" min="2" style="0" width="12.74"/>
    <col collapsed="false" customWidth="true" hidden="false" outlineLevel="0" max="8" min="8" style="0" width="32.76"/>
  </cols>
  <sheetData>
    <row r="1" customFormat="false" ht="17.35" hidden="false" customHeight="false" outlineLevel="0" collapsed="false">
      <c r="A1" s="1" t="s">
        <v>226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227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4" t="s">
        <v>228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229</v>
      </c>
      <c r="H4" s="4" t="s">
        <v>230</v>
      </c>
    </row>
    <row r="5" customFormat="false" ht="15" hidden="false" customHeight="false" outlineLevel="0" collapsed="false">
      <c r="A5" s="5" t="s">
        <v>109</v>
      </c>
      <c r="B5" s="15" t="n">
        <f aca="false">假设!B79</f>
        <v>316800</v>
      </c>
      <c r="C5" s="15" t="n">
        <f aca="false">B5*(1+假设!$C79)</f>
        <v>375091.2</v>
      </c>
      <c r="D5" s="15" t="n">
        <f aca="false">C5*(1+假设!$C79)</f>
        <v>444107.9808</v>
      </c>
      <c r="E5" s="15" t="n">
        <f aca="false">D5*(1+假设!$C79)</f>
        <v>525823.8492672</v>
      </c>
      <c r="F5" s="15" t="n">
        <f aca="false">E5*(1+假设!$C79)</f>
        <v>622575.437532365</v>
      </c>
      <c r="G5" s="22" t="n">
        <f aca="false">(F5/B5)^(1/4)-1</f>
        <v>0.184</v>
      </c>
      <c r="H5" s="2" t="s">
        <v>231</v>
      </c>
    </row>
    <row r="6" customFormat="false" ht="15" hidden="false" customHeight="false" outlineLevel="0" collapsed="false">
      <c r="A6" s="5" t="s">
        <v>111</v>
      </c>
      <c r="B6" s="15" t="n">
        <f aca="false">假设!B80</f>
        <v>520000</v>
      </c>
      <c r="C6" s="15" t="n">
        <f aca="false">B6*(1+假设!$C80)</f>
        <v>603200</v>
      </c>
      <c r="D6" s="15" t="n">
        <f aca="false">C6*(1+假设!$C80)</f>
        <v>699712</v>
      </c>
      <c r="E6" s="15" t="n">
        <f aca="false">D6*(1+假设!$C80)</f>
        <v>811665.92</v>
      </c>
      <c r="F6" s="15" t="n">
        <f aca="false">E6*(1+假设!$C80)</f>
        <v>941532.4672</v>
      </c>
      <c r="G6" s="22" t="n">
        <f aca="false">(F6/B6)^(1/4)-1</f>
        <v>0.16</v>
      </c>
      <c r="H6" s="2" t="s">
        <v>232</v>
      </c>
    </row>
    <row r="7" customFormat="false" ht="15" hidden="false" customHeight="false" outlineLevel="0" collapsed="false">
      <c r="A7" s="5" t="s">
        <v>113</v>
      </c>
      <c r="B7" s="15" t="n">
        <f aca="false">假设!B81</f>
        <v>68000</v>
      </c>
      <c r="C7" s="15" t="n">
        <f aca="false">B7*(1+假设!$C81)</f>
        <v>77520</v>
      </c>
      <c r="D7" s="15" t="n">
        <f aca="false">C7*(1+假设!$C81)</f>
        <v>88372.8</v>
      </c>
      <c r="E7" s="15" t="n">
        <f aca="false">D7*(1+假设!$C81)</f>
        <v>100744.992</v>
      </c>
      <c r="F7" s="15" t="n">
        <f aca="false">E7*(1+假设!$C81)</f>
        <v>114849.29088</v>
      </c>
      <c r="G7" s="22" t="n">
        <f aca="false">(F7/B7)^(1/4)-1</f>
        <v>0.14</v>
      </c>
      <c r="H7" s="2" t="s">
        <v>114</v>
      </c>
    </row>
    <row r="8" customFormat="false" ht="15" hidden="false" customHeight="false" outlineLevel="0" collapsed="false">
      <c r="A8" s="5" t="s">
        <v>115</v>
      </c>
      <c r="B8" s="15" t="n">
        <f aca="false">假设!B82</f>
        <v>42000</v>
      </c>
      <c r="C8" s="15" t="n">
        <f aca="false">B8*(1+假设!$C82)</f>
        <v>47040</v>
      </c>
      <c r="D8" s="15" t="n">
        <f aca="false">C8*(1+假设!$C82)</f>
        <v>52684.8</v>
      </c>
      <c r="E8" s="15" t="n">
        <f aca="false">D8*(1+假设!$C82)</f>
        <v>59006.976</v>
      </c>
      <c r="F8" s="15" t="n">
        <f aca="false">E8*(1+假设!$C82)</f>
        <v>66087.81312</v>
      </c>
      <c r="G8" s="22" t="n">
        <f aca="false">(F8/B8)^(1/4)-1</f>
        <v>0.12</v>
      </c>
      <c r="H8" s="2" t="s">
        <v>233</v>
      </c>
    </row>
    <row r="9" customFormat="false" ht="15" hidden="false" customHeight="false" outlineLevel="0" collapsed="false">
      <c r="A9" s="5" t="s">
        <v>117</v>
      </c>
      <c r="B9" s="15" t="n">
        <f aca="false">假设!B83</f>
        <v>1200000</v>
      </c>
      <c r="C9" s="15" t="n">
        <f aca="false">B9*(1+假设!$C83)</f>
        <v>1260000</v>
      </c>
      <c r="D9" s="15" t="n">
        <f aca="false">C9*(1+假设!$C83)</f>
        <v>1323000</v>
      </c>
      <c r="E9" s="15" t="n">
        <f aca="false">D9*(1+假设!$C83)</f>
        <v>1389150</v>
      </c>
      <c r="F9" s="15" t="n">
        <f aca="false">E9*(1+假设!$C83)</f>
        <v>1458607.5</v>
      </c>
      <c r="G9" s="22" t="n">
        <f aca="false">(F9/B9)^(1/4)-1</f>
        <v>0.05</v>
      </c>
      <c r="H9" s="2" t="s">
        <v>234</v>
      </c>
    </row>
    <row r="10" customFormat="false" ht="15" hidden="false" customHeight="false" outlineLevel="0" collapsed="false">
      <c r="A10" s="5" t="s">
        <v>119</v>
      </c>
      <c r="B10" s="15" t="n">
        <f aca="false">假设!B84</f>
        <v>2800000</v>
      </c>
      <c r="C10" s="15" t="n">
        <f aca="false">B10*(1+假设!$C84)</f>
        <v>3024000</v>
      </c>
      <c r="D10" s="15" t="n">
        <f aca="false">C10*(1+假设!$C84)</f>
        <v>3265920</v>
      </c>
      <c r="E10" s="15" t="n">
        <f aca="false">D10*(1+假设!$C84)</f>
        <v>3527193.6</v>
      </c>
      <c r="F10" s="15" t="n">
        <f aca="false">E10*(1+假设!$C84)</f>
        <v>3809369.088</v>
      </c>
      <c r="G10" s="22" t="n">
        <f aca="false">(F10/B10)^(1/4)-1</f>
        <v>0.0800000000000001</v>
      </c>
      <c r="H10" s="2" t="s">
        <v>235</v>
      </c>
    </row>
    <row r="12" customFormat="false" ht="15" hidden="false" customHeight="false" outlineLevel="0" collapsed="false">
      <c r="A12" s="3" t="s">
        <v>236</v>
      </c>
    </row>
    <row r="13" customFormat="false" ht="15" hidden="false" customHeight="false" outlineLevel="0" collapsed="false">
      <c r="A13" s="4" t="s">
        <v>3</v>
      </c>
      <c r="B13" s="4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/>
      <c r="H13" s="4"/>
    </row>
    <row r="14" customFormat="false" ht="15" hidden="false" customHeight="false" outlineLevel="0" collapsed="false">
      <c r="A14" s="5" t="s">
        <v>237</v>
      </c>
      <c r="B14" s="17" t="n">
        <f aca="false">假设!B88</f>
        <v>0.12</v>
      </c>
      <c r="C14" s="17" t="n">
        <f aca="false">假设!C88</f>
        <v>0.15</v>
      </c>
      <c r="D14" s="17" t="n">
        <f aca="false">假设!D88</f>
        <v>0.18</v>
      </c>
      <c r="E14" s="17" t="n">
        <f aca="false">假设!E88</f>
        <v>0.21</v>
      </c>
      <c r="F14" s="17" t="n">
        <f aca="false">假设!F88</f>
        <v>0.24</v>
      </c>
    </row>
    <row r="15" customFormat="false" ht="15" hidden="false" customHeight="false" outlineLevel="0" collapsed="false">
      <c r="A15" s="5" t="s">
        <v>238</v>
      </c>
      <c r="B15" s="16" t="n">
        <f aca="false">B5*B14</f>
        <v>38016</v>
      </c>
      <c r="C15" s="16" t="n">
        <f aca="false">C5*C14</f>
        <v>56263.68</v>
      </c>
      <c r="D15" s="16" t="n">
        <f aca="false">D5*D14</f>
        <v>79939.436544</v>
      </c>
      <c r="E15" s="16" t="n">
        <f aca="false">E5*E14</f>
        <v>110423.008346112</v>
      </c>
      <c r="F15" s="16" t="n">
        <f aca="false">F5*F14</f>
        <v>149418.105007768</v>
      </c>
    </row>
    <row r="17" customFormat="false" ht="15" hidden="false" customHeight="false" outlineLevel="0" collapsed="false">
      <c r="A17" s="3" t="s">
        <v>239</v>
      </c>
    </row>
    <row r="18" customFormat="false" ht="15" hidden="false" customHeight="false" outlineLevel="0" collapsed="false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/>
      <c r="H18" s="4" t="s">
        <v>240</v>
      </c>
    </row>
    <row r="19" customFormat="false" ht="15" hidden="false" customHeight="false" outlineLevel="0" collapsed="false">
      <c r="A19" s="5" t="s">
        <v>241</v>
      </c>
      <c r="B19" s="17" t="n">
        <f aca="false">IF(B5=0,0,假设!B10/B5)</f>
        <v>0.0331439393939394</v>
      </c>
      <c r="C19" s="17" t="n">
        <f aca="false">IF(C5=0,0,假设!C10/C5)</f>
        <v>0.0839795761670762</v>
      </c>
      <c r="D19" s="17" t="n">
        <f aca="false">IF(D5=0,0,假设!D10/D5)</f>
        <v>0.109207674927692</v>
      </c>
      <c r="E19" s="17" t="n">
        <f aca="false">IF(E5=0,0,假设!E10/E5)</f>
        <v>0.115057542719514</v>
      </c>
      <c r="F19" s="17" t="n">
        <f aca="false">IF(F5=0,0,假设!F10/F5)</f>
        <v>0.113239289168608</v>
      </c>
    </row>
    <row r="20" customFormat="false" ht="15" hidden="false" customHeight="false" outlineLevel="0" collapsed="false">
      <c r="A20" s="5" t="s">
        <v>242</v>
      </c>
      <c r="B20" s="17" t="n">
        <f aca="false">IF(B6=0,0,假设!B11/B6)</f>
        <v>0.0259615384615385</v>
      </c>
      <c r="C20" s="17" t="n">
        <f aca="false">IF(C6=0,0,假设!C11/C6)</f>
        <v>0.0472480106100796</v>
      </c>
      <c r="D20" s="17" t="n">
        <f aca="false">IF(D6=0,0,假设!D11/D6)</f>
        <v>0.0550226378853014</v>
      </c>
      <c r="E20" s="17" t="n">
        <f aca="false">IF(E6=0,0,假设!E11/E6)</f>
        <v>0.0548255124472887</v>
      </c>
      <c r="F20" s="17" t="n">
        <f aca="false">IF(F6=0,0,假设!F11/F6)</f>
        <v>0.0525738641251606</v>
      </c>
    </row>
    <row r="21" customFormat="false" ht="15" hidden="false" customHeight="false" outlineLevel="0" collapsed="false">
      <c r="A21" s="5" t="s">
        <v>243</v>
      </c>
      <c r="B21" s="17" t="n">
        <f aca="false">IF(B7=0,0,假设!B12/B7)</f>
        <v>0.0323529411764706</v>
      </c>
      <c r="C21" s="17" t="n">
        <f aca="false">IF(C7=0,0,假设!C12/C7)</f>
        <v>0.109649122807018</v>
      </c>
      <c r="D21" s="17" t="n">
        <f aca="false">IF(D7=0,0,假设!D12/D7)</f>
        <v>0.15276193579925</v>
      </c>
      <c r="E21" s="17" t="n">
        <f aca="false">IF(E7=0,0,假设!E12/E7)</f>
        <v>0.163779853196077</v>
      </c>
      <c r="F21" s="17" t="n">
        <f aca="false">IF(F7=0,0,假设!F12/F7)</f>
        <v>0.167175607728053</v>
      </c>
    </row>
    <row r="22" customFormat="false" ht="15" hidden="false" customHeight="false" outlineLevel="0" collapsed="false">
      <c r="A22" s="5" t="s">
        <v>244</v>
      </c>
      <c r="B22" s="17" t="n">
        <f aca="false">IF(B9=0,0,假设!B13/B9)</f>
        <v>0.00233333333333333</v>
      </c>
      <c r="C22" s="17" t="n">
        <f aca="false">IF(C9=0,0,假设!C13/C9)</f>
        <v>0.00714285714285714</v>
      </c>
      <c r="D22" s="17" t="n">
        <f aca="false">IF(D9=0,0,假设!D13/D9)</f>
        <v>0.00944822373393802</v>
      </c>
      <c r="E22" s="17" t="n">
        <f aca="false">IF(E9=0,0,假设!E13/E9)</f>
        <v>0.0106539970485549</v>
      </c>
      <c r="F22" s="17" t="n">
        <f aca="false">IF(F9=0,0,假设!F13/F9)</f>
        <v>0.0116549517262183</v>
      </c>
    </row>
    <row r="23" customFormat="false" ht="15" hidden="false" customHeight="false" outlineLevel="0" collapsed="false">
      <c r="A23" s="5" t="s">
        <v>245</v>
      </c>
      <c r="B23" s="17" t="n">
        <f aca="false">IF(B8=0,0,假设!B14/B8)</f>
        <v>0.0595238095238095</v>
      </c>
      <c r="C23" s="17" t="n">
        <f aca="false">IF(C8=0,0,假设!C14/C8)</f>
        <v>0.127551020408163</v>
      </c>
      <c r="D23" s="17" t="n">
        <f aca="false">IF(D8=0,0,假设!D14/D8)</f>
        <v>0.170827259475219</v>
      </c>
      <c r="E23" s="17" t="n">
        <f aca="false">IF(E8=0,0,假设!E14/E8)</f>
        <v>0.147440194189921</v>
      </c>
      <c r="F23" s="17" t="n">
        <f aca="false">IF(F8=0,0,假设!F14/F8)</f>
        <v>0.178550317266119</v>
      </c>
    </row>
    <row r="24" customFormat="false" ht="15" hidden="false" customHeight="false" outlineLevel="0" collapsed="false">
      <c r="A24" s="5" t="s">
        <v>246</v>
      </c>
      <c r="B24" s="17" t="n">
        <f aca="false">IF(B10=0,0,假设!B16/B10)</f>
        <v>0.0264285714285714</v>
      </c>
      <c r="C24" s="17" t="n">
        <f aca="false">IF(C10=0,0,假设!C16/C10)</f>
        <v>0.0248677248677249</v>
      </c>
      <c r="D24" s="17" t="n">
        <f aca="false">IF(D10=0,0,假设!D16/D10)</f>
        <v>0.023423721340388</v>
      </c>
      <c r="E24" s="17" t="n">
        <f aca="false">IF(E10=0,0,假设!E16/E10)</f>
        <v>0.0220571958397747</v>
      </c>
      <c r="F24" s="17" t="n">
        <f aca="false">IF(F10=0,0,假设!F16/F10)</f>
        <v>0.0207383422753285</v>
      </c>
    </row>
    <row r="26" customFormat="false" ht="17.15" hidden="false" customHeight="false" outlineLevel="0" collapsed="false">
      <c r="A26" s="3" t="s">
        <v>247</v>
      </c>
    </row>
    <row r="27" customFormat="false" ht="15" hidden="false" customHeight="false" outlineLevel="0" collapsed="false">
      <c r="A27" s="2" t="s">
        <v>248</v>
      </c>
      <c r="B27" s="2"/>
      <c r="C27" s="2"/>
      <c r="D27" s="2"/>
      <c r="E27" s="2"/>
      <c r="F27" s="2"/>
      <c r="G27" s="2"/>
      <c r="H27" s="2"/>
    </row>
  </sheetData>
  <mergeCells count="3">
    <mergeCell ref="A1:H1"/>
    <mergeCell ref="A2:H2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4.56"/>
    <col collapsed="false" customWidth="true" hidden="false" outlineLevel="0" max="3" min="2" style="0" width="32.76"/>
    <col collapsed="false" customWidth="true" hidden="false" outlineLevel="0" max="5" min="4" style="0" width="29.11"/>
    <col collapsed="false" customWidth="true" hidden="false" outlineLevel="0" max="6" min="6" style="0" width="16.38"/>
  </cols>
  <sheetData>
    <row r="1" customFormat="false" ht="17.35" hidden="false" customHeight="false" outlineLevel="0" collapsed="false">
      <c r="A1" s="1" t="s">
        <v>249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4" t="s">
        <v>106</v>
      </c>
      <c r="B3" s="4" t="s">
        <v>250</v>
      </c>
      <c r="C3" s="4" t="s">
        <v>251</v>
      </c>
      <c r="D3" s="4" t="s">
        <v>252</v>
      </c>
      <c r="E3" s="4" t="s">
        <v>253</v>
      </c>
      <c r="F3" s="4" t="s">
        <v>254</v>
      </c>
    </row>
    <row r="4" customFormat="false" ht="48" hidden="false" customHeight="true" outlineLevel="0" collapsed="false">
      <c r="A4" s="23" t="s">
        <v>255</v>
      </c>
      <c r="B4" s="23" t="s">
        <v>256</v>
      </c>
      <c r="C4" s="23" t="s">
        <v>257</v>
      </c>
      <c r="D4" s="23" t="s">
        <v>258</v>
      </c>
      <c r="E4" s="23" t="s">
        <v>259</v>
      </c>
      <c r="F4" s="23" t="s">
        <v>260</v>
      </c>
    </row>
    <row r="5" customFormat="false" ht="48" hidden="false" customHeight="true" outlineLevel="0" collapsed="false">
      <c r="A5" s="23" t="s">
        <v>20</v>
      </c>
      <c r="B5" s="24" t="s">
        <v>261</v>
      </c>
      <c r="C5" s="23" t="s">
        <v>262</v>
      </c>
      <c r="D5" s="23" t="s">
        <v>263</v>
      </c>
      <c r="E5" s="23" t="s">
        <v>264</v>
      </c>
      <c r="F5" s="23" t="s">
        <v>265</v>
      </c>
    </row>
    <row r="6" customFormat="false" ht="48" hidden="false" customHeight="true" outlineLevel="0" collapsed="false">
      <c r="A6" s="23" t="s">
        <v>18</v>
      </c>
      <c r="B6" s="24" t="s">
        <v>266</v>
      </c>
      <c r="C6" s="23" t="s">
        <v>267</v>
      </c>
      <c r="D6" s="23" t="s">
        <v>268</v>
      </c>
      <c r="E6" s="23" t="s">
        <v>269</v>
      </c>
      <c r="F6" s="23" t="s">
        <v>270</v>
      </c>
    </row>
    <row r="7" customFormat="false" ht="48" hidden="false" customHeight="true" outlineLevel="0" collapsed="false">
      <c r="A7" s="23" t="s">
        <v>22</v>
      </c>
      <c r="B7" s="24" t="s">
        <v>271</v>
      </c>
      <c r="C7" s="23" t="s">
        <v>272</v>
      </c>
      <c r="D7" s="23" t="s">
        <v>273</v>
      </c>
      <c r="E7" s="23" t="s">
        <v>274</v>
      </c>
      <c r="F7" s="23" t="s">
        <v>275</v>
      </c>
    </row>
    <row r="8" customFormat="false" ht="48" hidden="false" customHeight="true" outlineLevel="0" collapsed="false">
      <c r="A8" s="23" t="s">
        <v>26</v>
      </c>
      <c r="B8" s="24" t="s">
        <v>276</v>
      </c>
      <c r="C8" s="23" t="s">
        <v>277</v>
      </c>
      <c r="D8" s="23" t="s">
        <v>278</v>
      </c>
      <c r="E8" s="23" t="s">
        <v>279</v>
      </c>
      <c r="F8" s="23" t="s">
        <v>280</v>
      </c>
    </row>
    <row r="9" customFormat="false" ht="48" hidden="false" customHeight="true" outlineLevel="0" collapsed="false">
      <c r="A9" s="23" t="s">
        <v>281</v>
      </c>
      <c r="B9" s="23" t="s">
        <v>282</v>
      </c>
      <c r="C9" s="23" t="s">
        <v>283</v>
      </c>
      <c r="D9" s="23" t="s">
        <v>284</v>
      </c>
      <c r="E9" s="23" t="s">
        <v>285</v>
      </c>
      <c r="F9" s="23" t="s">
        <v>286</v>
      </c>
    </row>
    <row r="10" customFormat="false" ht="48" hidden="false" customHeight="true" outlineLevel="0" collapsed="false">
      <c r="A10" s="23" t="s">
        <v>287</v>
      </c>
      <c r="B10" s="23" t="s">
        <v>219</v>
      </c>
      <c r="C10" s="23" t="s">
        <v>219</v>
      </c>
      <c r="D10" s="23" t="s">
        <v>288</v>
      </c>
      <c r="E10" s="23" t="s">
        <v>289</v>
      </c>
      <c r="F10" s="23" t="s">
        <v>290</v>
      </c>
    </row>
    <row r="12" customFormat="false" ht="14.15" hidden="false" customHeight="false" outlineLevel="0" collapsed="false">
      <c r="A12" s="2" t="s">
        <v>291</v>
      </c>
      <c r="B12" s="2"/>
      <c r="C12" s="2"/>
      <c r="D12" s="2"/>
      <c r="E12" s="2"/>
      <c r="F12" s="2"/>
    </row>
  </sheetData>
  <mergeCells count="2">
    <mergeCell ref="A1:F1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04F"/>
    <pageSetUpPr fitToPage="false"/>
  </sheetPr>
  <dimension ref="A1:H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9.11"/>
    <col collapsed="false" customWidth="true" hidden="false" outlineLevel="0" max="7" min="2" style="0" width="12.74"/>
    <col collapsed="false" customWidth="true" hidden="false" outlineLevel="0" max="8" min="8" style="0" width="25.47"/>
  </cols>
  <sheetData>
    <row r="1" customFormat="false" ht="21.6" hidden="false" customHeight="false" outlineLevel="0" collapsed="false">
      <c r="A1" s="1" t="s">
        <v>292</v>
      </c>
      <c r="B1" s="1"/>
      <c r="C1" s="1"/>
      <c r="D1" s="1"/>
      <c r="E1" s="1"/>
      <c r="F1" s="1"/>
      <c r="G1" s="1"/>
      <c r="H1" s="1"/>
    </row>
    <row r="2" customFormat="false" ht="31.5" hidden="false" customHeight="true" outlineLevel="0" collapsed="false">
      <c r="A2" s="2" t="s">
        <v>293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4" t="s">
        <v>294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295</v>
      </c>
      <c r="H4" s="4" t="s">
        <v>296</v>
      </c>
    </row>
    <row r="5" customFormat="false" ht="15" hidden="false" customHeight="false" outlineLevel="0" collapsed="false">
      <c r="A5" s="5" t="s">
        <v>18</v>
      </c>
      <c r="B5" s="15" t="n">
        <f aca="false">假设!B10</f>
        <v>10500</v>
      </c>
      <c r="C5" s="15" t="n">
        <f aca="false">假设!C10</f>
        <v>31500</v>
      </c>
      <c r="D5" s="15" t="n">
        <f aca="false">假设!D10</f>
        <v>48500</v>
      </c>
      <c r="E5" s="15" t="n">
        <f aca="false">假设!E10</f>
        <v>60500</v>
      </c>
      <c r="F5" s="15" t="n">
        <f aca="false">假设!F10</f>
        <v>70500</v>
      </c>
      <c r="G5" s="16" t="n">
        <f aca="false">SUM(B5:F5)</f>
        <v>221500</v>
      </c>
      <c r="H5" s="2" t="s">
        <v>297</v>
      </c>
    </row>
    <row r="6" customFormat="false" ht="15" hidden="false" customHeight="false" outlineLevel="0" collapsed="false">
      <c r="A6" s="5" t="s">
        <v>20</v>
      </c>
      <c r="B6" s="15" t="n">
        <f aca="false">假设!B11</f>
        <v>13500</v>
      </c>
      <c r="C6" s="15" t="n">
        <f aca="false">假设!C11</f>
        <v>28500</v>
      </c>
      <c r="D6" s="15" t="n">
        <f aca="false">假设!D11</f>
        <v>38500</v>
      </c>
      <c r="E6" s="15" t="n">
        <f aca="false">假设!E11</f>
        <v>44500</v>
      </c>
      <c r="F6" s="15" t="n">
        <f aca="false">假设!F11</f>
        <v>49500</v>
      </c>
      <c r="G6" s="16" t="n">
        <f aca="false">SUM(B6:F6)</f>
        <v>174500</v>
      </c>
      <c r="H6" s="2" t="s">
        <v>297</v>
      </c>
    </row>
    <row r="7" customFormat="false" ht="15" hidden="false" customHeight="false" outlineLevel="0" collapsed="false">
      <c r="A7" s="5" t="s">
        <v>22</v>
      </c>
      <c r="B7" s="15" t="n">
        <f aca="false">假设!B12</f>
        <v>2200</v>
      </c>
      <c r="C7" s="15" t="n">
        <f aca="false">假设!C12</f>
        <v>8500</v>
      </c>
      <c r="D7" s="15" t="n">
        <f aca="false">假设!D12</f>
        <v>13500</v>
      </c>
      <c r="E7" s="15" t="n">
        <f aca="false">假设!E12</f>
        <v>16500</v>
      </c>
      <c r="F7" s="15" t="n">
        <f aca="false">假设!F12</f>
        <v>19200</v>
      </c>
      <c r="G7" s="16" t="n">
        <f aca="false">SUM(B7:F7)</f>
        <v>59900</v>
      </c>
      <c r="H7" s="2" t="s">
        <v>297</v>
      </c>
    </row>
    <row r="8" customFormat="false" ht="15" hidden="false" customHeight="false" outlineLevel="0" collapsed="false">
      <c r="A8" s="5" t="s">
        <v>24</v>
      </c>
      <c r="B8" s="15" t="n">
        <f aca="false">假设!B13</f>
        <v>2800</v>
      </c>
      <c r="C8" s="15" t="n">
        <f aca="false">假设!C13</f>
        <v>9000</v>
      </c>
      <c r="D8" s="15" t="n">
        <f aca="false">假设!D13</f>
        <v>12500</v>
      </c>
      <c r="E8" s="15" t="n">
        <f aca="false">假设!E13</f>
        <v>14800</v>
      </c>
      <c r="F8" s="15" t="n">
        <f aca="false">假设!F13</f>
        <v>17000</v>
      </c>
      <c r="G8" s="16" t="n">
        <f aca="false">SUM(B8:F8)</f>
        <v>56100</v>
      </c>
      <c r="H8" s="2" t="s">
        <v>297</v>
      </c>
    </row>
    <row r="9" customFormat="false" ht="15" hidden="false" customHeight="false" outlineLevel="0" collapsed="false">
      <c r="A9" s="5" t="s">
        <v>26</v>
      </c>
      <c r="B9" s="15" t="n">
        <f aca="false">假设!B14</f>
        <v>2500</v>
      </c>
      <c r="C9" s="15" t="n">
        <f aca="false">假设!C14</f>
        <v>6000</v>
      </c>
      <c r="D9" s="15" t="n">
        <f aca="false">假设!D14</f>
        <v>9000</v>
      </c>
      <c r="E9" s="15" t="n">
        <f aca="false">假设!E14</f>
        <v>8700</v>
      </c>
      <c r="F9" s="15" t="n">
        <f aca="false">假设!F14</f>
        <v>11800</v>
      </c>
      <c r="G9" s="16" t="n">
        <f aca="false">SUM(B9:F9)</f>
        <v>38000</v>
      </c>
      <c r="H9" s="2" t="s">
        <v>297</v>
      </c>
    </row>
    <row r="10" customFormat="false" ht="15" hidden="false" customHeight="false" outlineLevel="0" collapsed="false">
      <c r="A10" s="8" t="s">
        <v>298</v>
      </c>
      <c r="B10" s="9" t="n">
        <f aca="false">SUM(B5:B9)</f>
        <v>31500</v>
      </c>
      <c r="C10" s="9" t="n">
        <f aca="false">SUM(C5:C9)</f>
        <v>83500</v>
      </c>
      <c r="D10" s="9" t="n">
        <f aca="false">SUM(D5:D9)</f>
        <v>122000</v>
      </c>
      <c r="E10" s="9" t="n">
        <f aca="false">SUM(E5:E9)</f>
        <v>145000</v>
      </c>
      <c r="F10" s="9" t="n">
        <f aca="false">SUM(F5:F9)</f>
        <v>168000</v>
      </c>
      <c r="G10" s="9" t="n">
        <f aca="false">SUM(G5:G9)</f>
        <v>550000</v>
      </c>
    </row>
    <row r="11" customFormat="false" ht="15" hidden="false" customHeight="false" outlineLevel="0" collapsed="false">
      <c r="A11" s="5" t="s">
        <v>30</v>
      </c>
      <c r="B11" s="15" t="n">
        <f aca="false">假设!B16</f>
        <v>74000</v>
      </c>
      <c r="C11" s="15" t="n">
        <f aca="false">假设!C16</f>
        <v>75200</v>
      </c>
      <c r="D11" s="15" t="n">
        <f aca="false">假设!D16</f>
        <v>76500</v>
      </c>
      <c r="E11" s="15" t="n">
        <f aca="false">假设!E16</f>
        <v>77800</v>
      </c>
      <c r="F11" s="15" t="n">
        <f aca="false">假设!F16</f>
        <v>79000</v>
      </c>
      <c r="G11" s="16" t="n">
        <f aca="false">SUM(B11:F11)</f>
        <v>382500</v>
      </c>
    </row>
    <row r="12" customFormat="false" ht="15" hidden="false" customHeight="false" outlineLevel="0" collapsed="false">
      <c r="A12" s="8" t="s">
        <v>32</v>
      </c>
      <c r="B12" s="9" t="n">
        <f aca="false">B10+B11</f>
        <v>105500</v>
      </c>
      <c r="C12" s="9" t="n">
        <f aca="false">C10+C11</f>
        <v>158700</v>
      </c>
      <c r="D12" s="9" t="n">
        <f aca="false">D10+D11</f>
        <v>198500</v>
      </c>
      <c r="E12" s="9" t="n">
        <f aca="false">E10+E11</f>
        <v>222800</v>
      </c>
      <c r="F12" s="9" t="n">
        <f aca="false">F10+F11</f>
        <v>247000</v>
      </c>
      <c r="G12" s="9" t="n">
        <f aca="false">G10+G11</f>
        <v>932500</v>
      </c>
    </row>
    <row r="14" customFormat="false" ht="15" hidden="false" customHeight="false" outlineLevel="0" collapsed="false">
      <c r="A14" s="3" t="s">
        <v>299</v>
      </c>
    </row>
    <row r="15" customFormat="false" ht="15" hidden="false" customHeight="false" outlineLevel="0" collapsed="false">
      <c r="A15" s="4" t="s">
        <v>17</v>
      </c>
      <c r="B15" s="4" t="s">
        <v>4</v>
      </c>
      <c r="C15" s="4" t="s">
        <v>5</v>
      </c>
      <c r="D15" s="4" t="s">
        <v>6</v>
      </c>
      <c r="E15" s="4" t="s">
        <v>7</v>
      </c>
      <c r="F15" s="4" t="s">
        <v>8</v>
      </c>
      <c r="G15" s="4" t="s">
        <v>295</v>
      </c>
      <c r="H15" s="4"/>
    </row>
    <row r="16" customFormat="false" ht="15" hidden="false" customHeight="false" outlineLevel="0" collapsed="false">
      <c r="A16" s="5" t="s">
        <v>18</v>
      </c>
      <c r="B16" s="15" t="n">
        <f aca="false">B5*假设!B21</f>
        <v>3360</v>
      </c>
      <c r="C16" s="15" t="n">
        <f aca="false">C5*假设!C21</f>
        <v>10710</v>
      </c>
      <c r="D16" s="15" t="n">
        <f aca="false">D5*假设!D21</f>
        <v>17460</v>
      </c>
      <c r="E16" s="15" t="n">
        <f aca="false">E5*假设!E21</f>
        <v>22385</v>
      </c>
      <c r="F16" s="15" t="n">
        <f aca="false">F5*假设!F21</f>
        <v>26790</v>
      </c>
      <c r="G16" s="16" t="n">
        <f aca="false">SUM(B16:F16)</f>
        <v>80705</v>
      </c>
    </row>
    <row r="17" customFormat="false" ht="15" hidden="false" customHeight="false" outlineLevel="0" collapsed="false">
      <c r="A17" s="5" t="s">
        <v>20</v>
      </c>
      <c r="B17" s="15" t="n">
        <f aca="false">B6*假设!B22</f>
        <v>4590</v>
      </c>
      <c r="C17" s="15" t="n">
        <f aca="false">C6*假设!C22</f>
        <v>9975</v>
      </c>
      <c r="D17" s="15" t="n">
        <f aca="false">D6*假设!D22</f>
        <v>13667.5</v>
      </c>
      <c r="E17" s="15" t="n">
        <f aca="false">E6*假设!E22</f>
        <v>16020</v>
      </c>
      <c r="F17" s="15" t="n">
        <f aca="false">F6*假设!F22</f>
        <v>17820</v>
      </c>
      <c r="G17" s="16" t="n">
        <f aca="false">SUM(B17:F17)</f>
        <v>62072.5</v>
      </c>
    </row>
    <row r="18" customFormat="false" ht="15" hidden="false" customHeight="false" outlineLevel="0" collapsed="false">
      <c r="A18" s="5" t="s">
        <v>22</v>
      </c>
      <c r="B18" s="15" t="n">
        <f aca="false">B7*假设!B23</f>
        <v>616</v>
      </c>
      <c r="C18" s="15" t="n">
        <f aca="false">C7*假设!C23</f>
        <v>2465</v>
      </c>
      <c r="D18" s="15" t="n">
        <f aca="false">D7*假设!D23</f>
        <v>4050</v>
      </c>
      <c r="E18" s="15" t="n">
        <f aca="false">E7*假设!E23</f>
        <v>4950</v>
      </c>
      <c r="F18" s="15" t="n">
        <f aca="false">F7*假设!F23</f>
        <v>5760</v>
      </c>
      <c r="G18" s="16" t="n">
        <f aca="false">SUM(B18:F18)</f>
        <v>17841</v>
      </c>
    </row>
    <row r="19" customFormat="false" ht="15" hidden="false" customHeight="false" outlineLevel="0" collapsed="false">
      <c r="A19" s="5" t="s">
        <v>24</v>
      </c>
      <c r="B19" s="15" t="n">
        <f aca="false">B8*假设!B24</f>
        <v>1540</v>
      </c>
      <c r="C19" s="15" t="n">
        <f aca="false">C8*假设!C24</f>
        <v>4680</v>
      </c>
      <c r="D19" s="15" t="n">
        <f aca="false">D8*假设!D24</f>
        <v>6375</v>
      </c>
      <c r="E19" s="15" t="n">
        <f aca="false">E8*假设!E24</f>
        <v>7400</v>
      </c>
      <c r="F19" s="15" t="n">
        <f aca="false">F8*假设!F24</f>
        <v>8500</v>
      </c>
      <c r="G19" s="16" t="n">
        <f aca="false">SUM(B19:F19)</f>
        <v>28495</v>
      </c>
    </row>
    <row r="20" customFormat="false" ht="15" hidden="false" customHeight="false" outlineLevel="0" collapsed="false">
      <c r="A20" s="5" t="s">
        <v>26</v>
      </c>
      <c r="B20" s="15" t="n">
        <f aca="false">B9*假设!B25</f>
        <v>750</v>
      </c>
      <c r="C20" s="15" t="n">
        <f aca="false">C9*假设!C25</f>
        <v>1680</v>
      </c>
      <c r="D20" s="15" t="n">
        <f aca="false">D9*假设!D25</f>
        <v>2430</v>
      </c>
      <c r="E20" s="15" t="n">
        <f aca="false">E9*假设!E25</f>
        <v>2305.5</v>
      </c>
      <c r="F20" s="15" t="n">
        <f aca="false">F9*假设!F25</f>
        <v>3068</v>
      </c>
      <c r="G20" s="16" t="n">
        <f aca="false">SUM(B20:F20)</f>
        <v>10233.5</v>
      </c>
    </row>
    <row r="21" customFormat="false" ht="15" hidden="false" customHeight="false" outlineLevel="0" collapsed="false">
      <c r="A21" s="8" t="s">
        <v>300</v>
      </c>
      <c r="B21" s="9" t="n">
        <f aca="false">SUM(B16:B20)</f>
        <v>10856</v>
      </c>
      <c r="C21" s="9" t="n">
        <f aca="false">SUM(C16:C20)</f>
        <v>29510</v>
      </c>
      <c r="D21" s="9" t="n">
        <f aca="false">SUM(D16:D20)</f>
        <v>43982.5</v>
      </c>
      <c r="E21" s="9" t="n">
        <f aca="false">SUM(E16:E20)</f>
        <v>53060.5</v>
      </c>
      <c r="F21" s="9" t="n">
        <f aca="false">SUM(F16:F20)</f>
        <v>61938</v>
      </c>
      <c r="G21" s="9" t="n">
        <f aca="false">SUM(G16:G20)</f>
        <v>199347</v>
      </c>
    </row>
    <row r="22" customFormat="false" ht="15" hidden="false" customHeight="false" outlineLevel="0" collapsed="false">
      <c r="A22" s="5" t="s">
        <v>301</v>
      </c>
      <c r="B22" s="15" t="n">
        <f aca="false">假设!B29</f>
        <v>11800</v>
      </c>
      <c r="C22" s="15" t="n">
        <f aca="false">假设!C29</f>
        <v>28500</v>
      </c>
      <c r="D22" s="15" t="n">
        <f aca="false">假设!D29</f>
        <v>42000</v>
      </c>
      <c r="E22" s="15" t="n">
        <f aca="false">假设!E29</f>
        <v>52000</v>
      </c>
      <c r="F22" s="15" t="n">
        <f aca="false">假设!F29</f>
        <v>62000</v>
      </c>
      <c r="G22" s="16" t="n">
        <f aca="false">SUM(B22:F22)</f>
        <v>196300</v>
      </c>
    </row>
    <row r="23" customFormat="false" ht="15" hidden="false" customHeight="false" outlineLevel="0" collapsed="false">
      <c r="A23" s="5" t="s">
        <v>302</v>
      </c>
      <c r="B23" s="25" t="n">
        <f aca="false">IF(B21=0,1,B22/B21)</f>
        <v>1.08695652173913</v>
      </c>
      <c r="C23" s="25" t="n">
        <f aca="false">IF(C21=0,1,C22/C21)</f>
        <v>0.965774313791935</v>
      </c>
      <c r="D23" s="25" t="n">
        <f aca="false">IF(D21=0,1,D22/D21)</f>
        <v>0.954925254362531</v>
      </c>
      <c r="E23" s="25" t="n">
        <f aca="false">IF(E21=0,1,E22/E21)</f>
        <v>0.980013380951932</v>
      </c>
      <c r="F23" s="25" t="n">
        <f aca="false">IF(F21=0,1,F22/F21)</f>
        <v>1.001001001001</v>
      </c>
      <c r="G23" s="2" t="s">
        <v>303</v>
      </c>
    </row>
    <row r="25" customFormat="false" ht="15" hidden="false" customHeight="false" outlineLevel="0" collapsed="false">
      <c r="A25" s="3" t="s">
        <v>304</v>
      </c>
    </row>
    <row r="26" customFormat="false" ht="15" hidden="false" customHeight="false" outlineLevel="0" collapsed="false">
      <c r="A26" s="4" t="s">
        <v>17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295</v>
      </c>
      <c r="H26" s="4"/>
    </row>
    <row r="27" customFormat="false" ht="15" hidden="false" customHeight="false" outlineLevel="0" collapsed="false">
      <c r="A27" s="18" t="str">
        <f aca="false">A16</f>
        <v>海湾</v>
      </c>
      <c r="B27" s="16" t="n">
        <f aca="false">B16*B$23</f>
        <v>3652.17391304348</v>
      </c>
      <c r="C27" s="16" t="n">
        <f aca="false">C16*C$23</f>
        <v>10343.4429007116</v>
      </c>
      <c r="D27" s="16" t="n">
        <f aca="false">D16*D$23</f>
        <v>16672.9949411698</v>
      </c>
      <c r="E27" s="16" t="n">
        <f aca="false">E16*E$23</f>
        <v>21937.599532609</v>
      </c>
      <c r="F27" s="16" t="n">
        <f aca="false">F16*F$23</f>
        <v>26816.8168168168</v>
      </c>
      <c r="G27" s="16" t="n">
        <f aca="false">SUM(B27:F27)</f>
        <v>79423.0281043507</v>
      </c>
    </row>
    <row r="28" customFormat="false" ht="15" hidden="false" customHeight="false" outlineLevel="0" collapsed="false">
      <c r="A28" s="18" t="str">
        <f aca="false">A17</f>
        <v>东南亚</v>
      </c>
      <c r="B28" s="16" t="n">
        <f aca="false">B17*B$23</f>
        <v>4989.13043478261</v>
      </c>
      <c r="C28" s="16" t="n">
        <f aca="false">C17*C$23</f>
        <v>9633.59878007455</v>
      </c>
      <c r="D28" s="16" t="n">
        <f aca="false">D17*D$23</f>
        <v>13051.4409139999</v>
      </c>
      <c r="E28" s="16" t="n">
        <f aca="false">E17*E$23</f>
        <v>15699.81436285</v>
      </c>
      <c r="F28" s="16" t="n">
        <f aca="false">F17*F$23</f>
        <v>17837.8378378378</v>
      </c>
      <c r="G28" s="16" t="n">
        <f aca="false">SUM(B28:F28)</f>
        <v>61211.8223295448</v>
      </c>
    </row>
    <row r="29" customFormat="false" ht="15" hidden="false" customHeight="false" outlineLevel="0" collapsed="false">
      <c r="A29" s="18" t="str">
        <f aca="false">A18</f>
        <v>埃及</v>
      </c>
      <c r="B29" s="16" t="n">
        <f aca="false">B18*B$23</f>
        <v>669.565217391305</v>
      </c>
      <c r="C29" s="16" t="n">
        <f aca="false">C18*C$23</f>
        <v>2380.63368349712</v>
      </c>
      <c r="D29" s="16" t="n">
        <f aca="false">D18*D$23</f>
        <v>3867.44728016825</v>
      </c>
      <c r="E29" s="16" t="n">
        <f aca="false">E18*E$23</f>
        <v>4851.06623571207</v>
      </c>
      <c r="F29" s="16" t="n">
        <f aca="false">F18*F$23</f>
        <v>5765.76576576577</v>
      </c>
      <c r="G29" s="16" t="n">
        <f aca="false">SUM(B29:F29)</f>
        <v>17534.4781825345</v>
      </c>
    </row>
    <row r="30" customFormat="false" ht="15" hidden="false" customHeight="false" outlineLevel="0" collapsed="false">
      <c r="A30" s="18" t="str">
        <f aca="false">A19</f>
        <v>欧洲OEM</v>
      </c>
      <c r="B30" s="16" t="n">
        <f aca="false">B19*B$23</f>
        <v>1673.91304347826</v>
      </c>
      <c r="C30" s="16" t="n">
        <f aca="false">C19*C$23</f>
        <v>4519.82378854626</v>
      </c>
      <c r="D30" s="16" t="n">
        <f aca="false">D19*D$23</f>
        <v>6087.64849656113</v>
      </c>
      <c r="E30" s="16" t="n">
        <f aca="false">E19*E$23</f>
        <v>7252.0990190443</v>
      </c>
      <c r="F30" s="16" t="n">
        <f aca="false">F19*F$23</f>
        <v>8508.50850850851</v>
      </c>
      <c r="G30" s="16" t="n">
        <f aca="false">SUM(B30:F30)</f>
        <v>28041.9928561385</v>
      </c>
    </row>
    <row r="31" customFormat="false" ht="15" hidden="false" customHeight="false" outlineLevel="0" collapsed="false">
      <c r="A31" s="18" t="str">
        <f aca="false">A20</f>
        <v>中亚</v>
      </c>
      <c r="B31" s="16" t="n">
        <f aca="false">B20*B$23</f>
        <v>815.217391304348</v>
      </c>
      <c r="C31" s="16" t="n">
        <f aca="false">C20*C$23</f>
        <v>1622.50084717045</v>
      </c>
      <c r="D31" s="16" t="n">
        <f aca="false">D20*D$23</f>
        <v>2320.46836810095</v>
      </c>
      <c r="E31" s="16" t="n">
        <f aca="false">E20*E$23</f>
        <v>2259.42084978468</v>
      </c>
      <c r="F31" s="16" t="n">
        <f aca="false">F20*F$23</f>
        <v>3071.07107107107</v>
      </c>
      <c r="G31" s="16" t="n">
        <f aca="false">SUM(B31:F31)</f>
        <v>10088.6785274315</v>
      </c>
    </row>
    <row r="32" customFormat="false" ht="15" hidden="false" customHeight="false" outlineLevel="0" collapsed="false">
      <c r="A32" s="8" t="s">
        <v>305</v>
      </c>
      <c r="B32" s="9" t="n">
        <f aca="false">SUM(B27:B31)</f>
        <v>11800</v>
      </c>
      <c r="C32" s="9" t="n">
        <f aca="false">SUM(C27:C31)</f>
        <v>28500</v>
      </c>
      <c r="D32" s="9" t="n">
        <f aca="false">SUM(D27:D31)</f>
        <v>42000</v>
      </c>
      <c r="E32" s="9" t="n">
        <f aca="false">SUM(E27:E31)</f>
        <v>52000</v>
      </c>
      <c r="F32" s="9" t="n">
        <f aca="false">SUM(F27:F31)</f>
        <v>62000</v>
      </c>
      <c r="G32" s="9" t="n">
        <f aca="false">SUM(G27:G31)</f>
        <v>196300</v>
      </c>
    </row>
    <row r="33" customFormat="false" ht="15" hidden="false" customHeight="false" outlineLevel="0" collapsed="false">
      <c r="A33" s="5" t="s">
        <v>306</v>
      </c>
      <c r="B33" s="16" t="n">
        <f aca="false">B10-B32</f>
        <v>19700</v>
      </c>
      <c r="C33" s="16" t="n">
        <f aca="false">C10-C32</f>
        <v>55000</v>
      </c>
      <c r="D33" s="16" t="n">
        <f aca="false">D10-D32</f>
        <v>80000</v>
      </c>
      <c r="E33" s="16" t="n">
        <f aca="false">E10-E32</f>
        <v>93000</v>
      </c>
      <c r="F33" s="16" t="n">
        <f aca="false">F10-F32</f>
        <v>106000</v>
      </c>
      <c r="G33" s="16" t="n">
        <f aca="false">SUM(B33:F33)</f>
        <v>353700</v>
      </c>
    </row>
    <row r="34" customFormat="false" ht="15" hidden="false" customHeight="false" outlineLevel="0" collapsed="false">
      <c r="A34" s="5" t="s">
        <v>307</v>
      </c>
      <c r="B34" s="22" t="n">
        <f aca="false">IF(B10=0,0,B32/B10)</f>
        <v>0.374603174603175</v>
      </c>
      <c r="C34" s="22" t="n">
        <f aca="false">IF(C10=0,0,C32/C10)</f>
        <v>0.341317365269461</v>
      </c>
      <c r="D34" s="22" t="n">
        <f aca="false">IF(D10=0,0,D32/D10)</f>
        <v>0.344262295081967</v>
      </c>
      <c r="E34" s="22" t="n">
        <f aca="false">IF(E10=0,0,E32/E10)</f>
        <v>0.358620689655172</v>
      </c>
      <c r="F34" s="22" t="n">
        <f aca="false">IF(F10=0,0,F32/F10)</f>
        <v>0.369047619047619</v>
      </c>
    </row>
    <row r="36" customFormat="false" ht="15" hidden="false" customHeight="false" outlineLevel="0" collapsed="false">
      <c r="A36" s="3" t="s">
        <v>308</v>
      </c>
    </row>
    <row r="37" customFormat="false" ht="15" hidden="false" customHeight="false" outlineLevel="0" collapsed="false">
      <c r="A37" s="4" t="s">
        <v>43</v>
      </c>
      <c r="B37" s="4" t="s">
        <v>4</v>
      </c>
      <c r="C37" s="4" t="s">
        <v>5</v>
      </c>
      <c r="D37" s="4" t="s">
        <v>6</v>
      </c>
      <c r="E37" s="4" t="s">
        <v>7</v>
      </c>
      <c r="F37" s="4" t="s">
        <v>8</v>
      </c>
      <c r="G37" s="4"/>
      <c r="H37" s="4"/>
    </row>
    <row r="38" customFormat="false" ht="15" hidden="false" customHeight="false" outlineLevel="0" collapsed="false">
      <c r="A38" s="5" t="s">
        <v>50</v>
      </c>
      <c r="B38" s="17" t="n">
        <f aca="false">假设!B33*(1-假设!B42)+假设!C33*假设!B42</f>
        <v>0.42</v>
      </c>
      <c r="C38" s="17" t="n">
        <f aca="false">假设!B33*(1-假设!C42)+假设!C33*假设!C42</f>
        <v>0.36625</v>
      </c>
      <c r="D38" s="17" t="n">
        <f aca="false">假设!B33*(1-假设!D42)+假设!C33*假设!D42</f>
        <v>0.291</v>
      </c>
      <c r="E38" s="17" t="n">
        <f aca="false">假设!B33*(1-假设!E42)+假设!C33*假设!E42</f>
        <v>0.23725</v>
      </c>
      <c r="F38" s="17" t="n">
        <f aca="false">假设!B33*(1-假设!F42)+假设!C33*假设!F42</f>
        <v>0.205</v>
      </c>
    </row>
    <row r="39" customFormat="false" ht="15" hidden="false" customHeight="false" outlineLevel="0" collapsed="false">
      <c r="A39" s="5" t="s">
        <v>52</v>
      </c>
      <c r="B39" s="17" t="n">
        <f aca="false">假设!B34*(1-假设!B42)+假设!C34*假设!B42</f>
        <v>0.1</v>
      </c>
      <c r="C39" s="17" t="n">
        <f aca="false">假设!B34*(1-假设!C42)+假设!C34*假设!C42</f>
        <v>0.10775</v>
      </c>
      <c r="D39" s="17" t="n">
        <f aca="false">假设!B34*(1-假设!D42)+假设!C34*假设!D42</f>
        <v>0.1186</v>
      </c>
      <c r="E39" s="17" t="n">
        <f aca="false">假设!B34*(1-假设!E42)+假设!C34*假设!E42</f>
        <v>0.12635</v>
      </c>
      <c r="F39" s="17" t="n">
        <f aca="false">假设!B34*(1-假设!F42)+假设!C34*假设!F42</f>
        <v>0.131</v>
      </c>
    </row>
    <row r="40" customFormat="false" ht="15" hidden="false" customHeight="false" outlineLevel="0" collapsed="false">
      <c r="A40" s="5" t="s">
        <v>54</v>
      </c>
      <c r="B40" s="17" t="n">
        <f aca="false">假设!B35*(1-假设!B42)+假设!C35*假设!B42</f>
        <v>0.2</v>
      </c>
      <c r="C40" s="17" t="n">
        <f aca="false">假设!B35*(1-假设!C42)+假设!C35*假设!C42</f>
        <v>0.25275</v>
      </c>
      <c r="D40" s="17" t="n">
        <f aca="false">假设!B35*(1-假设!D42)+假设!C35*假设!D42</f>
        <v>0.3266</v>
      </c>
      <c r="E40" s="17" t="n">
        <f aca="false">假设!B35*(1-假设!E42)+假设!C35*假设!E42</f>
        <v>0.37935</v>
      </c>
      <c r="F40" s="17" t="n">
        <f aca="false">假设!B35*(1-假设!F42)+假设!C35*假设!F42</f>
        <v>0.411</v>
      </c>
    </row>
    <row r="41" customFormat="false" ht="15" hidden="false" customHeight="false" outlineLevel="0" collapsed="false">
      <c r="A41" s="5" t="s">
        <v>56</v>
      </c>
      <c r="B41" s="17" t="n">
        <f aca="false">假设!B36*(1-假设!B42)+假设!C36*假设!B42</f>
        <v>0.18</v>
      </c>
      <c r="C41" s="17" t="n">
        <f aca="false">假设!B36*(1-假设!C42)+假设!C36*假设!C42</f>
        <v>0.177</v>
      </c>
      <c r="D41" s="17" t="n">
        <f aca="false">假设!B36*(1-假设!D42)+假设!C36*假设!D42</f>
        <v>0.1728</v>
      </c>
      <c r="E41" s="17" t="n">
        <f aca="false">假设!B36*(1-假设!E42)+假设!C36*假设!E42</f>
        <v>0.1698</v>
      </c>
      <c r="F41" s="17" t="n">
        <f aca="false">假设!B36*(1-假设!F42)+假设!C36*假设!F42</f>
        <v>0.168</v>
      </c>
    </row>
    <row r="42" customFormat="false" ht="15" hidden="false" customHeight="false" outlineLevel="0" collapsed="false">
      <c r="A42" s="5" t="s">
        <v>58</v>
      </c>
      <c r="B42" s="17" t="n">
        <f aca="false">假设!B37*(1-假设!B42)+假设!C37*假设!B42</f>
        <v>0.1</v>
      </c>
      <c r="C42" s="17" t="n">
        <f aca="false">假设!B37*(1-假设!C42)+假设!C37*假设!C42</f>
        <v>0.09625</v>
      </c>
      <c r="D42" s="17" t="n">
        <f aca="false">假设!B37*(1-假设!D42)+假设!C37*假设!D42</f>
        <v>0.091</v>
      </c>
      <c r="E42" s="17" t="n">
        <f aca="false">假设!B37*(1-假设!E42)+假设!C37*假设!E42</f>
        <v>0.08725</v>
      </c>
      <c r="F42" s="17" t="n">
        <f aca="false">假设!B37*(1-假设!F42)+假设!C37*假设!F42</f>
        <v>0.085</v>
      </c>
    </row>
    <row r="44" customFormat="false" ht="15" hidden="false" customHeight="false" outlineLevel="0" collapsed="false">
      <c r="A44" s="3" t="s">
        <v>309</v>
      </c>
    </row>
    <row r="45" customFormat="false" ht="15" hidden="false" customHeight="false" outlineLevel="0" collapsed="false">
      <c r="A45" s="4" t="s">
        <v>43</v>
      </c>
      <c r="B45" s="4" t="s">
        <v>4</v>
      </c>
      <c r="C45" s="4" t="s">
        <v>5</v>
      </c>
      <c r="D45" s="4" t="s">
        <v>6</v>
      </c>
      <c r="E45" s="4" t="s">
        <v>7</v>
      </c>
      <c r="F45" s="4" t="s">
        <v>8</v>
      </c>
      <c r="G45" s="4"/>
      <c r="H45" s="4"/>
    </row>
    <row r="46" customFormat="false" ht="15" hidden="false" customHeight="false" outlineLevel="0" collapsed="false">
      <c r="A46" s="18" t="str">
        <f aca="false">A38</f>
        <v>精密空调</v>
      </c>
      <c r="B46" s="17" t="n">
        <f aca="false">假设!D33*(1-假设!B42)+假设!E33*假设!B42</f>
        <v>0.32</v>
      </c>
      <c r="C46" s="17" t="n">
        <f aca="false">假设!D33*(1-假设!C42)+假设!E33*假设!C42</f>
        <v>0.29625</v>
      </c>
      <c r="D46" s="17" t="n">
        <f aca="false">假设!D33*(1-假设!D42)+假设!E33*假设!D42</f>
        <v>0.263</v>
      </c>
      <c r="E46" s="17" t="n">
        <f aca="false">假设!D33*(1-假设!E42)+假设!E33*假设!E42</f>
        <v>0.23925</v>
      </c>
      <c r="F46" s="17" t="n">
        <f aca="false">假设!D33*(1-假设!F42)+假设!E33*假设!F42</f>
        <v>0.225</v>
      </c>
    </row>
    <row r="47" customFormat="false" ht="15" hidden="false" customHeight="false" outlineLevel="0" collapsed="false">
      <c r="A47" s="18" t="str">
        <f aca="false">A39</f>
        <v>风墙与热管</v>
      </c>
      <c r="B47" s="17" t="n">
        <f aca="false">假设!D34*(1-假设!B42)+假设!E34*假设!B42</f>
        <v>0.28</v>
      </c>
      <c r="C47" s="17" t="n">
        <f aca="false">假设!D34*(1-假设!C42)+假设!E34*假设!C42</f>
        <v>0.28725</v>
      </c>
      <c r="D47" s="17" t="n">
        <f aca="false">假设!D34*(1-假设!D42)+假设!E34*假设!D42</f>
        <v>0.2974</v>
      </c>
      <c r="E47" s="17" t="n">
        <f aca="false">假设!D34*(1-假设!E42)+假设!E34*假设!E42</f>
        <v>0.30465</v>
      </c>
      <c r="F47" s="17" t="n">
        <f aca="false">假设!D34*(1-假设!F42)+假设!E34*假设!F42</f>
        <v>0.309</v>
      </c>
    </row>
    <row r="48" customFormat="false" ht="15" hidden="false" customHeight="false" outlineLevel="0" collapsed="false">
      <c r="A48" s="18" t="str">
        <f aca="false">A40</f>
        <v>液冷</v>
      </c>
      <c r="B48" s="17" t="n">
        <f aca="false">假设!D35*(1-假设!B42)+假设!E35*假设!B42</f>
        <v>0.18</v>
      </c>
      <c r="C48" s="17" t="n">
        <f aca="false">假设!D35*(1-假设!C42)+假设!E35*假设!C42</f>
        <v>0.19825</v>
      </c>
      <c r="D48" s="17" t="n">
        <f aca="false">假设!D35*(1-假设!D42)+假设!E35*假设!D42</f>
        <v>0.2238</v>
      </c>
      <c r="E48" s="17" t="n">
        <f aca="false">假设!D35*(1-假设!E42)+假设!E35*假设!E42</f>
        <v>0.24205</v>
      </c>
      <c r="F48" s="17" t="n">
        <f aca="false">假设!D35*(1-假设!F42)+假设!E35*假设!F42</f>
        <v>0.253</v>
      </c>
    </row>
    <row r="49" customFormat="false" ht="15" hidden="false" customHeight="false" outlineLevel="0" collapsed="false">
      <c r="A49" s="18" t="str">
        <f aca="false">A41</f>
        <v>冷站与冷源</v>
      </c>
      <c r="B49" s="17" t="n">
        <f aca="false">假设!D36*(1-假设!B42)+假设!E36*假设!B42</f>
        <v>0.12</v>
      </c>
      <c r="C49" s="17" t="n">
        <f aca="false">假设!D36*(1-假设!C42)+假设!E36*假设!C42</f>
        <v>0.118</v>
      </c>
      <c r="D49" s="17" t="n">
        <f aca="false">假设!D36*(1-假设!D42)+假设!E36*假设!D42</f>
        <v>0.1152</v>
      </c>
      <c r="E49" s="17" t="n">
        <f aca="false">假设!D36*(1-假设!E42)+假设!E36*假设!E42</f>
        <v>0.1132</v>
      </c>
      <c r="F49" s="17" t="n">
        <f aca="false">假设!D36*(1-假设!F42)+假设!E36*假设!F42</f>
        <v>0.112</v>
      </c>
    </row>
    <row r="50" customFormat="false" ht="15" hidden="false" customHeight="false" outlineLevel="0" collapsed="false">
      <c r="A50" s="18" t="str">
        <f aca="false">A42</f>
        <v>微模块与集装箱</v>
      </c>
      <c r="B50" s="17" t="n">
        <f aca="false">假设!D37*(1-假设!B42)+假设!E37*假设!B42</f>
        <v>0.1</v>
      </c>
      <c r="C50" s="17" t="n">
        <f aca="false">假设!D37*(1-假设!C42)+假设!E37*假设!C42</f>
        <v>0.10025</v>
      </c>
      <c r="D50" s="17" t="n">
        <f aca="false">假设!D37*(1-假设!D42)+假设!E37*假设!D42</f>
        <v>0.1006</v>
      </c>
      <c r="E50" s="17" t="n">
        <f aca="false">假设!D37*(1-假设!E42)+假设!E37*假设!E42</f>
        <v>0.10085</v>
      </c>
      <c r="F50" s="17" t="n">
        <f aca="false">假设!D37*(1-假设!F42)+假设!E37*假设!F42</f>
        <v>0.101</v>
      </c>
    </row>
    <row r="52" customFormat="false" ht="17.15" hidden="false" customHeight="false" outlineLevel="0" collapsed="false">
      <c r="A52" s="3" t="s">
        <v>310</v>
      </c>
    </row>
    <row r="53" customFormat="false" ht="15" hidden="false" customHeight="false" outlineLevel="0" collapsed="false">
      <c r="A53" s="4" t="s">
        <v>43</v>
      </c>
      <c r="B53" s="4" t="s">
        <v>4</v>
      </c>
      <c r="C53" s="4" t="s">
        <v>5</v>
      </c>
      <c r="D53" s="4" t="s">
        <v>6</v>
      </c>
      <c r="E53" s="4" t="s">
        <v>7</v>
      </c>
      <c r="F53" s="4" t="s">
        <v>8</v>
      </c>
      <c r="G53" s="4"/>
      <c r="H53" s="4"/>
    </row>
    <row r="54" customFormat="false" ht="15" hidden="false" customHeight="false" outlineLevel="0" collapsed="false">
      <c r="A54" s="18" t="str">
        <f aca="false">A38</f>
        <v>精密空调</v>
      </c>
      <c r="B54" s="17" t="n">
        <f aca="false">假设!F33</f>
        <v>0.38</v>
      </c>
      <c r="C54" s="17" t="n">
        <f aca="false">假设!F33</f>
        <v>0.38</v>
      </c>
      <c r="D54" s="17" t="n">
        <f aca="false">假设!F33</f>
        <v>0.38</v>
      </c>
      <c r="E54" s="17" t="n">
        <f aca="false">假设!F33</f>
        <v>0.38</v>
      </c>
      <c r="F54" s="17" t="n">
        <f aca="false">假设!F33</f>
        <v>0.38</v>
      </c>
    </row>
    <row r="55" customFormat="false" ht="15" hidden="false" customHeight="false" outlineLevel="0" collapsed="false">
      <c r="A55" s="18" t="str">
        <f aca="false">A39</f>
        <v>风墙与热管</v>
      </c>
      <c r="B55" s="17" t="n">
        <f aca="false">假设!F34</f>
        <v>0.12</v>
      </c>
      <c r="C55" s="17" t="n">
        <f aca="false">假设!F34</f>
        <v>0.12</v>
      </c>
      <c r="D55" s="17" t="n">
        <f aca="false">假设!F34</f>
        <v>0.12</v>
      </c>
      <c r="E55" s="17" t="n">
        <f aca="false">假设!F34</f>
        <v>0.12</v>
      </c>
      <c r="F55" s="17" t="n">
        <f aca="false">假设!F34</f>
        <v>0.12</v>
      </c>
    </row>
    <row r="56" customFormat="false" ht="15" hidden="false" customHeight="false" outlineLevel="0" collapsed="false">
      <c r="A56" s="18" t="str">
        <f aca="false">A40</f>
        <v>液冷</v>
      </c>
      <c r="B56" s="17" t="n">
        <f aca="false">假设!F35</f>
        <v>0.22</v>
      </c>
      <c r="C56" s="17" t="n">
        <f aca="false">假设!F35</f>
        <v>0.22</v>
      </c>
      <c r="D56" s="17" t="n">
        <f aca="false">假设!F35</f>
        <v>0.22</v>
      </c>
      <c r="E56" s="17" t="n">
        <f aca="false">假设!F35</f>
        <v>0.22</v>
      </c>
      <c r="F56" s="17" t="n">
        <f aca="false">假设!F35</f>
        <v>0.22</v>
      </c>
    </row>
    <row r="57" customFormat="false" ht="15" hidden="false" customHeight="false" outlineLevel="0" collapsed="false">
      <c r="A57" s="18" t="str">
        <f aca="false">A41</f>
        <v>冷站与冷源</v>
      </c>
      <c r="B57" s="17" t="n">
        <f aca="false">假设!F36</f>
        <v>0.16</v>
      </c>
      <c r="C57" s="17" t="n">
        <f aca="false">假设!F36</f>
        <v>0.16</v>
      </c>
      <c r="D57" s="17" t="n">
        <f aca="false">假设!F36</f>
        <v>0.16</v>
      </c>
      <c r="E57" s="17" t="n">
        <f aca="false">假设!F36</f>
        <v>0.16</v>
      </c>
      <c r="F57" s="17" t="n">
        <f aca="false">假设!F36</f>
        <v>0.16</v>
      </c>
    </row>
    <row r="58" customFormat="false" ht="15" hidden="false" customHeight="false" outlineLevel="0" collapsed="false">
      <c r="A58" s="18" t="str">
        <f aca="false">A42</f>
        <v>微模块与集装箱</v>
      </c>
      <c r="B58" s="17" t="n">
        <f aca="false">假设!F37</f>
        <v>0.12</v>
      </c>
      <c r="C58" s="17" t="n">
        <f aca="false">假设!F37</f>
        <v>0.12</v>
      </c>
      <c r="D58" s="17" t="n">
        <f aca="false">假设!F37</f>
        <v>0.12</v>
      </c>
      <c r="E58" s="17" t="n">
        <f aca="false">假设!F37</f>
        <v>0.12</v>
      </c>
      <c r="F58" s="17" t="n">
        <f aca="false">假设!F37</f>
        <v>0.12</v>
      </c>
    </row>
    <row r="60" customFormat="false" ht="15" hidden="false" customHeight="false" outlineLevel="0" collapsed="false">
      <c r="A60" s="3" t="s">
        <v>311</v>
      </c>
    </row>
    <row r="61" customFormat="false" ht="15" hidden="false" customHeight="false" outlineLevel="0" collapsed="false">
      <c r="A61" s="4" t="s">
        <v>43</v>
      </c>
      <c r="B61" s="4" t="s">
        <v>4</v>
      </c>
      <c r="C61" s="4" t="s">
        <v>5</v>
      </c>
      <c r="D61" s="4" t="s">
        <v>6</v>
      </c>
      <c r="E61" s="4" t="s">
        <v>7</v>
      </c>
      <c r="F61" s="4" t="s">
        <v>8</v>
      </c>
      <c r="G61" s="4" t="s">
        <v>295</v>
      </c>
      <c r="H61" s="4" t="s">
        <v>312</v>
      </c>
    </row>
    <row r="62" customFormat="false" ht="15" hidden="false" customHeight="false" outlineLevel="0" collapsed="false">
      <c r="A62" s="18" t="str">
        <f aca="false">A38</f>
        <v>精密空调</v>
      </c>
      <c r="B62" s="16" t="n">
        <f aca="false">B27*B38+B28*B46+(B29+B31)*B54+B30*假设!G33</f>
        <v>4088.02173913043</v>
      </c>
      <c r="C62" s="16" t="n">
        <f aca="false">C27*C38+C28*C46+(C29+C31)*C54+C30*假设!G33</f>
        <v>9225.58931294477</v>
      </c>
      <c r="D62" s="16" t="n">
        <f aca="false">D27*D38+D28*D46+(D29+D31)*D54+D30*假设!G33</f>
        <v>12066.3758312965</v>
      </c>
      <c r="E62" s="16" t="n">
        <f aca="false">E27*E38+E28*E46+(E29+E31)*E54+E30*假设!G33</f>
        <v>13367.1044373875</v>
      </c>
      <c r="F62" s="16" t="n">
        <f aca="false">F27*F38+F28*F46+(F29+F31)*F54+F30*假设!G33</f>
        <v>14868.4584584585</v>
      </c>
      <c r="G62" s="16" t="n">
        <f aca="false">SUM(B62:F62)</f>
        <v>53615.5497792177</v>
      </c>
      <c r="H62" s="22" t="n">
        <f aca="false">IF($F62=0,0,F62/$F$67)</f>
        <v>0.239813846104169</v>
      </c>
    </row>
    <row r="63" customFormat="false" ht="15" hidden="false" customHeight="false" outlineLevel="0" collapsed="false">
      <c r="A63" s="18" t="str">
        <f aca="false">A39</f>
        <v>风墙与热管</v>
      </c>
      <c r="B63" s="16" t="n">
        <f aca="false">B27*B39+B28*B47+(B29+B31)*B55+B30*假设!G34</f>
        <v>2097.69565217391</v>
      </c>
      <c r="C63" s="16" t="n">
        <f aca="false">C27*C39+C28*C47+(C29+C31)*C55+C30*假设!G34</f>
        <v>4786.99680193155</v>
      </c>
      <c r="D63" s="16" t="n">
        <f aca="false">D27*D39+D28*D47+(D29+D31)*D55+D30*假设!G34</f>
        <v>7173.70456431535</v>
      </c>
      <c r="E63" s="16" t="n">
        <f aca="false">E27*E39+E28*E47+(E29+E31)*E55+E30*假设!G34</f>
        <v>9089.71990463716</v>
      </c>
      <c r="F63" s="16" t="n">
        <f aca="false">F27*F39+F28*F47+(F29+F31)*F55+F30*假设!G34</f>
        <v>10885.1151151151</v>
      </c>
      <c r="G63" s="16" t="n">
        <f aca="false">SUM(B63:F63)</f>
        <v>34033.2320381731</v>
      </c>
      <c r="H63" s="22" t="n">
        <f aca="false">IF($F62=0,0,F63/$F$67)</f>
        <v>0.175566372824437</v>
      </c>
    </row>
    <row r="64" customFormat="false" ht="15" hidden="false" customHeight="false" outlineLevel="0" collapsed="false">
      <c r="A64" s="18" t="str">
        <f aca="false">A40</f>
        <v>液冷</v>
      </c>
      <c r="B64" s="16" t="n">
        <f aca="false">B27*B40+B28*B48+(B29+B31)*B56+B30*假设!G35</f>
        <v>2703.36956521739</v>
      </c>
      <c r="C64" s="16" t="n">
        <f aca="false">C27*C40+C28*C48+(C29+C31)*C56+C30*假设!G35</f>
        <v>7425.21698153169</v>
      </c>
      <c r="D64" s="16" t="n">
        <f aca="false">D27*D40+D28*D48+(D29+D31)*D56+D30*假设!G35</f>
        <v>12448.8329449213</v>
      </c>
      <c r="E64" s="16" t="n">
        <f aca="false">E27*E40+E28*E48+(E29+E31)*E56+E30*假设!G35</f>
        <v>16928.1638695451</v>
      </c>
      <c r="F64" s="16" t="n">
        <f aca="false">F27*F40+F28*F48+(F29+F31)*F56+F30*假设!G35</f>
        <v>21282.0920920921</v>
      </c>
      <c r="G64" s="16" t="n">
        <f aca="false">SUM(B64:F64)</f>
        <v>60787.6754533076</v>
      </c>
      <c r="H64" s="22" t="n">
        <f aca="false">IF($F62=0,0,F64/$F$67)</f>
        <v>0.343259549872453</v>
      </c>
    </row>
    <row r="65" customFormat="false" ht="15" hidden="false" customHeight="false" outlineLevel="0" collapsed="false">
      <c r="A65" s="18" t="str">
        <f aca="false">A41</f>
        <v>冷站与冷源</v>
      </c>
      <c r="B65" s="16" t="n">
        <f aca="false">B27*B41+B28*B49+(B29+B31)*B57+B30*假设!G36</f>
        <v>1769.84782608696</v>
      </c>
      <c r="C65" s="16" t="n">
        <f aca="false">C27*C41+C28*C49+(C29+C31)*C57+C30*假设!G36</f>
        <v>4353.8264994917</v>
      </c>
      <c r="D65" s="16" t="n">
        <f aca="false">D27*D41+D28*D49+(D29+D31)*D57+D30*假设!G36</f>
        <v>6379.14802478258</v>
      </c>
      <c r="E65" s="16" t="n">
        <f aca="false">E27*E41+E28*E49+(E29+E31)*E57+E30*假设!G36</f>
        <v>7836.49765833341</v>
      </c>
      <c r="F65" s="16" t="n">
        <f aca="false">F27*F41+F28*F49+(F29+F31)*F57+F30*假设!G36</f>
        <v>9320.86086086086</v>
      </c>
      <c r="G65" s="16" t="n">
        <f aca="false">SUM(B65:F65)</f>
        <v>29660.1808695555</v>
      </c>
      <c r="H65" s="22" t="n">
        <f aca="false">IF($F62=0,0,F65/$F$67)</f>
        <v>0.150336465497756</v>
      </c>
    </row>
    <row r="66" customFormat="false" ht="15" hidden="false" customHeight="false" outlineLevel="0" collapsed="false">
      <c r="A66" s="18" t="str">
        <f aca="false">A42</f>
        <v>微模块与集装箱</v>
      </c>
      <c r="B66" s="16" t="n">
        <f aca="false">B27*B42+B28*B50+(B29+B31)*B58+B30*假设!G37</f>
        <v>1141.0652173913</v>
      </c>
      <c r="C66" s="16" t="n">
        <f aca="false">C27*C42+C28*C50+(C29+C31)*C58+C30*假设!G37</f>
        <v>2708.3704041003</v>
      </c>
      <c r="D66" s="16" t="n">
        <f aca="false">D27*D42+D28*D50+(D29+D31)*D58+D30*假设!G37</f>
        <v>3931.93863468425</v>
      </c>
      <c r="E66" s="16" t="n">
        <f aca="false">E27*E42+E28*E50+(E29+E31)*E58+E30*假设!G37</f>
        <v>4778.51413009678</v>
      </c>
      <c r="F66" s="16" t="n">
        <f aca="false">F27*F42+F28*F50+(F29+F31)*F58+F30*假设!G37</f>
        <v>5643.47347347348</v>
      </c>
      <c r="G66" s="16" t="n">
        <f aca="false">SUM(B66:F66)</f>
        <v>18203.3618597461</v>
      </c>
      <c r="H66" s="22" t="n">
        <f aca="false">IF($F62=0,0,F66/$F$67)</f>
        <v>0.0910237657011851</v>
      </c>
    </row>
    <row r="67" customFormat="false" ht="15" hidden="false" customHeight="false" outlineLevel="0" collapsed="false">
      <c r="A67" s="8" t="s">
        <v>305</v>
      </c>
      <c r="B67" s="9" t="n">
        <f aca="false">SUM(B62:B66)</f>
        <v>11800</v>
      </c>
      <c r="C67" s="9" t="n">
        <f aca="false">SUM(C62:C66)</f>
        <v>28500</v>
      </c>
      <c r="D67" s="9" t="n">
        <f aca="false">SUM(D62:D66)</f>
        <v>42000</v>
      </c>
      <c r="E67" s="9" t="n">
        <f aca="false">SUM(E62:E66)</f>
        <v>52000</v>
      </c>
      <c r="F67" s="9" t="n">
        <f aca="false">SUM(F62:F66)</f>
        <v>62000</v>
      </c>
      <c r="G67" s="9" t="n">
        <f aca="false">SUM(G62:G66)</f>
        <v>196300</v>
      </c>
    </row>
    <row r="68" customFormat="false" ht="15" hidden="false" customHeight="false" outlineLevel="0" collapsed="false">
      <c r="A68" s="5" t="s">
        <v>313</v>
      </c>
      <c r="B68" s="16" t="n">
        <f aca="false">B67-B32</f>
        <v>0</v>
      </c>
      <c r="C68" s="16" t="n">
        <f aca="false">C67-C32</f>
        <v>0</v>
      </c>
      <c r="D68" s="16" t="n">
        <f aca="false">D67-D32</f>
        <v>0</v>
      </c>
      <c r="E68" s="16" t="n">
        <f aca="false">E67-E32</f>
        <v>0</v>
      </c>
      <c r="F68" s="16" t="n">
        <f aca="false">F67-F32</f>
        <v>0</v>
      </c>
      <c r="H68" s="2" t="s">
        <v>314</v>
      </c>
    </row>
    <row r="70" customFormat="false" ht="15" hidden="false" customHeight="false" outlineLevel="0" collapsed="false">
      <c r="A70" s="3" t="s">
        <v>315</v>
      </c>
    </row>
    <row r="71" customFormat="false" ht="15" hidden="false" customHeight="false" outlineLevel="0" collapsed="false">
      <c r="A71" s="4" t="s">
        <v>43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  <c r="G71" s="4" t="s">
        <v>295</v>
      </c>
      <c r="H71" s="4"/>
    </row>
    <row r="72" customFormat="false" ht="15" hidden="false" customHeight="false" outlineLevel="0" collapsed="false">
      <c r="A72" s="18" t="str">
        <f aca="false">假设!A55</f>
        <v>精密空调</v>
      </c>
      <c r="B72" s="15" t="n">
        <f aca="false">B$11*假设!$B55</f>
        <v>31820</v>
      </c>
      <c r="C72" s="15" t="n">
        <f aca="false">C$11*假设!$B55</f>
        <v>32336</v>
      </c>
      <c r="D72" s="15" t="n">
        <f aca="false">D$11*假设!$B55</f>
        <v>32895</v>
      </c>
      <c r="E72" s="15" t="n">
        <f aca="false">E$11*假设!$B55</f>
        <v>33454</v>
      </c>
      <c r="F72" s="15" t="n">
        <f aca="false">F$11*假设!$B55</f>
        <v>33970</v>
      </c>
      <c r="G72" s="16" t="n">
        <f aca="false">SUM(B72:F72)</f>
        <v>164475</v>
      </c>
    </row>
    <row r="73" customFormat="false" ht="15" hidden="false" customHeight="false" outlineLevel="0" collapsed="false">
      <c r="A73" s="18" t="str">
        <f aca="false">假设!A56</f>
        <v>风墙与热管</v>
      </c>
      <c r="B73" s="15" t="n">
        <f aca="false">B$11*假设!$B56</f>
        <v>11100</v>
      </c>
      <c r="C73" s="15" t="n">
        <f aca="false">C$11*假设!$B56</f>
        <v>11280</v>
      </c>
      <c r="D73" s="15" t="n">
        <f aca="false">D$11*假设!$B56</f>
        <v>11475</v>
      </c>
      <c r="E73" s="15" t="n">
        <f aca="false">E$11*假设!$B56</f>
        <v>11670</v>
      </c>
      <c r="F73" s="15" t="n">
        <f aca="false">F$11*假设!$B56</f>
        <v>11850</v>
      </c>
      <c r="G73" s="16" t="n">
        <f aca="false">SUM(B73:F73)</f>
        <v>57375</v>
      </c>
    </row>
    <row r="74" customFormat="false" ht="15" hidden="false" customHeight="false" outlineLevel="0" collapsed="false">
      <c r="A74" s="18" t="str">
        <f aca="false">假设!A57</f>
        <v>液冷</v>
      </c>
      <c r="B74" s="15" t="n">
        <f aca="false">B$11*假设!$B57</f>
        <v>10360</v>
      </c>
      <c r="C74" s="15" t="n">
        <f aca="false">C$11*假设!$B57</f>
        <v>10528</v>
      </c>
      <c r="D74" s="15" t="n">
        <f aca="false">D$11*假设!$B57</f>
        <v>10710</v>
      </c>
      <c r="E74" s="15" t="n">
        <f aca="false">E$11*假设!$B57</f>
        <v>10892</v>
      </c>
      <c r="F74" s="15" t="n">
        <f aca="false">F$11*假设!$B57</f>
        <v>11060</v>
      </c>
      <c r="G74" s="16" t="n">
        <f aca="false">SUM(B74:F74)</f>
        <v>53550</v>
      </c>
    </row>
    <row r="75" customFormat="false" ht="15" hidden="false" customHeight="false" outlineLevel="0" collapsed="false">
      <c r="A75" s="18" t="str">
        <f aca="false">假设!A58</f>
        <v>冷站与冷源</v>
      </c>
      <c r="B75" s="15" t="n">
        <f aca="false">B$11*假设!$B58</f>
        <v>12580</v>
      </c>
      <c r="C75" s="15" t="n">
        <f aca="false">C$11*假设!$B58</f>
        <v>12784</v>
      </c>
      <c r="D75" s="15" t="n">
        <f aca="false">D$11*假设!$B58</f>
        <v>13005</v>
      </c>
      <c r="E75" s="15" t="n">
        <f aca="false">E$11*假设!$B58</f>
        <v>13226</v>
      </c>
      <c r="F75" s="15" t="n">
        <f aca="false">F$11*假设!$B58</f>
        <v>13430</v>
      </c>
      <c r="G75" s="16" t="n">
        <f aca="false">SUM(B75:F75)</f>
        <v>65025</v>
      </c>
    </row>
    <row r="76" customFormat="false" ht="15" hidden="false" customHeight="false" outlineLevel="0" collapsed="false">
      <c r="A76" s="18" t="str">
        <f aca="false">假设!A59</f>
        <v>微模块与集装箱</v>
      </c>
      <c r="B76" s="15" t="n">
        <f aca="false">B$11*假设!$B59</f>
        <v>5180</v>
      </c>
      <c r="C76" s="15" t="n">
        <f aca="false">C$11*假设!$B59</f>
        <v>5264</v>
      </c>
      <c r="D76" s="15" t="n">
        <f aca="false">D$11*假设!$B59</f>
        <v>5355</v>
      </c>
      <c r="E76" s="15" t="n">
        <f aca="false">E$11*假设!$B59</f>
        <v>5446</v>
      </c>
      <c r="F76" s="15" t="n">
        <f aca="false">F$11*假设!$B59</f>
        <v>5530</v>
      </c>
      <c r="G76" s="16" t="n">
        <f aca="false">SUM(B76:F76)</f>
        <v>26775</v>
      </c>
    </row>
    <row r="77" customFormat="false" ht="15" hidden="false" customHeight="false" outlineLevel="0" collapsed="false">
      <c r="A77" s="18" t="str">
        <f aca="false">假设!A60</f>
        <v>其他（能源管理 / 空气环境）</v>
      </c>
      <c r="B77" s="15" t="n">
        <f aca="false">B$11*假设!$B60</f>
        <v>2960</v>
      </c>
      <c r="C77" s="15" t="n">
        <f aca="false">C$11*假设!$B60</f>
        <v>3008</v>
      </c>
      <c r="D77" s="15" t="n">
        <f aca="false">D$11*假设!$B60</f>
        <v>3060</v>
      </c>
      <c r="E77" s="15" t="n">
        <f aca="false">E$11*假设!$B60</f>
        <v>3112</v>
      </c>
      <c r="F77" s="15" t="n">
        <f aca="false">F$11*假设!$B60</f>
        <v>3160</v>
      </c>
      <c r="G77" s="16" t="n">
        <f aca="false">SUM(B77:F77)</f>
        <v>15300</v>
      </c>
    </row>
    <row r="78" customFormat="false" ht="15" hidden="false" customHeight="false" outlineLevel="0" collapsed="false">
      <c r="A78" s="8" t="s">
        <v>316</v>
      </c>
      <c r="B78" s="9" t="n">
        <f aca="false">SUM(B72:B77)</f>
        <v>74000</v>
      </c>
      <c r="C78" s="9" t="n">
        <f aca="false">SUM(C72:C77)</f>
        <v>75200</v>
      </c>
      <c r="D78" s="9" t="n">
        <f aca="false">SUM(D72:D77)</f>
        <v>76500</v>
      </c>
      <c r="E78" s="9" t="n">
        <f aca="false">SUM(E72:E77)</f>
        <v>77800</v>
      </c>
      <c r="F78" s="9" t="n">
        <f aca="false">SUM(F72:F77)</f>
        <v>79000</v>
      </c>
      <c r="G78" s="9" t="n">
        <f aca="false">SUM(G72:G77)</f>
        <v>382500</v>
      </c>
    </row>
    <row r="80" customFormat="false" ht="17.15" hidden="false" customHeight="false" outlineLevel="0" collapsed="false">
      <c r="A80" s="3" t="s">
        <v>317</v>
      </c>
    </row>
    <row r="81" customFormat="false" ht="15" hidden="false" customHeight="false" outlineLevel="0" collapsed="false">
      <c r="A81" s="4" t="s">
        <v>43</v>
      </c>
      <c r="B81" s="4" t="s">
        <v>18</v>
      </c>
      <c r="C81" s="4" t="s">
        <v>20</v>
      </c>
      <c r="D81" s="4" t="s">
        <v>22</v>
      </c>
      <c r="E81" s="4" t="s">
        <v>49</v>
      </c>
      <c r="F81" s="4" t="s">
        <v>26</v>
      </c>
      <c r="G81" s="4" t="s">
        <v>318</v>
      </c>
      <c r="H81" s="4"/>
    </row>
    <row r="82" customFormat="false" ht="15" hidden="false" customHeight="false" outlineLevel="0" collapsed="false">
      <c r="A82" s="18" t="str">
        <f aca="false">A62</f>
        <v>精密空调</v>
      </c>
      <c r="B82" s="16" t="n">
        <f aca="false">F27*F38</f>
        <v>5497.44744744745</v>
      </c>
      <c r="C82" s="16" t="n">
        <f aca="false">F28*F46</f>
        <v>4013.51351351351</v>
      </c>
      <c r="D82" s="16" t="n">
        <f aca="false">F29*F54</f>
        <v>2190.99099099099</v>
      </c>
      <c r="E82" s="16" t="n">
        <f aca="false">F30*假设!G33</f>
        <v>1999.4994994995</v>
      </c>
      <c r="F82" s="16" t="n">
        <f aca="false">F31*F54</f>
        <v>1167.00700700701</v>
      </c>
      <c r="G82" s="16" t="n">
        <f aca="false">SUM(B82:F82)</f>
        <v>14868.4584584585</v>
      </c>
    </row>
    <row r="83" customFormat="false" ht="15" hidden="false" customHeight="false" outlineLevel="0" collapsed="false">
      <c r="A83" s="18" t="str">
        <f aca="false">A63</f>
        <v>风墙与热管</v>
      </c>
      <c r="B83" s="16" t="n">
        <f aca="false">F27*F39</f>
        <v>3513.003003003</v>
      </c>
      <c r="C83" s="16" t="n">
        <f aca="false">F28*F47</f>
        <v>5511.89189189189</v>
      </c>
      <c r="D83" s="16" t="n">
        <f aca="false">F29*F55</f>
        <v>691.891891891892</v>
      </c>
      <c r="E83" s="16" t="n">
        <f aca="false">F30*假设!G34</f>
        <v>799.7997997998</v>
      </c>
      <c r="F83" s="16" t="n">
        <f aca="false">F31*F55</f>
        <v>368.528528528529</v>
      </c>
      <c r="G83" s="16" t="n">
        <f aca="false">SUM(B83:F83)</f>
        <v>10885.1151151151</v>
      </c>
    </row>
    <row r="84" customFormat="false" ht="15" hidden="false" customHeight="false" outlineLevel="0" collapsed="false">
      <c r="A84" s="18" t="str">
        <f aca="false">A64</f>
        <v>液冷</v>
      </c>
      <c r="B84" s="16" t="n">
        <f aca="false">F27*F40</f>
        <v>11021.7117117117</v>
      </c>
      <c r="C84" s="16" t="n">
        <f aca="false">F28*F48</f>
        <v>4512.97297297297</v>
      </c>
      <c r="D84" s="16" t="n">
        <f aca="false">F29*F56</f>
        <v>1268.46846846847</v>
      </c>
      <c r="E84" s="16" t="n">
        <f aca="false">F30*假设!G35</f>
        <v>3803.3033033033</v>
      </c>
      <c r="F84" s="16" t="n">
        <f aca="false">F31*F56</f>
        <v>675.635635635636</v>
      </c>
      <c r="G84" s="16" t="n">
        <f aca="false">SUM(B84:F84)</f>
        <v>21282.0920920921</v>
      </c>
    </row>
    <row r="85" customFormat="false" ht="15" hidden="false" customHeight="false" outlineLevel="0" collapsed="false">
      <c r="A85" s="18" t="str">
        <f aca="false">A65</f>
        <v>冷站与冷源</v>
      </c>
      <c r="B85" s="16" t="n">
        <f aca="false">F27*F41</f>
        <v>4505.22522522523</v>
      </c>
      <c r="C85" s="16" t="n">
        <f aca="false">F28*F49</f>
        <v>1997.83783783784</v>
      </c>
      <c r="D85" s="16" t="n">
        <f aca="false">F29*F57</f>
        <v>922.522522522523</v>
      </c>
      <c r="E85" s="16" t="n">
        <f aca="false">F30*假设!G36</f>
        <v>1403.9039039039</v>
      </c>
      <c r="F85" s="16" t="n">
        <f aca="false">F31*F57</f>
        <v>491.371371371371</v>
      </c>
      <c r="G85" s="16" t="n">
        <f aca="false">SUM(B85:F85)</f>
        <v>9320.86086086086</v>
      </c>
    </row>
    <row r="86" customFormat="false" ht="15" hidden="false" customHeight="false" outlineLevel="0" collapsed="false">
      <c r="A86" s="18" t="str">
        <f aca="false">A66</f>
        <v>微模块与集装箱</v>
      </c>
      <c r="B86" s="16" t="n">
        <f aca="false">F27*F42</f>
        <v>2279.42942942943</v>
      </c>
      <c r="C86" s="16" t="n">
        <f aca="false">F28*F50</f>
        <v>1801.62162162162</v>
      </c>
      <c r="D86" s="16" t="n">
        <f aca="false">F29*F58</f>
        <v>691.891891891892</v>
      </c>
      <c r="E86" s="16" t="n">
        <f aca="false">F30*假设!G37</f>
        <v>502.002002002002</v>
      </c>
      <c r="F86" s="16" t="n">
        <f aca="false">F31*F58</f>
        <v>368.528528528529</v>
      </c>
      <c r="G86" s="16" t="n">
        <f aca="false">SUM(B86:F86)</f>
        <v>5643.47347347348</v>
      </c>
    </row>
    <row r="87" customFormat="false" ht="15" hidden="false" customHeight="false" outlineLevel="0" collapsed="false">
      <c r="A87" s="8" t="s">
        <v>318</v>
      </c>
      <c r="B87" s="9" t="n">
        <f aca="false">SUM(B82:B86)</f>
        <v>26816.8168168168</v>
      </c>
      <c r="C87" s="9" t="n">
        <f aca="false">SUM(C82:C86)</f>
        <v>17837.8378378378</v>
      </c>
      <c r="D87" s="9" t="n">
        <f aca="false">SUM(D82:D86)</f>
        <v>5765.76576576577</v>
      </c>
      <c r="E87" s="9" t="n">
        <f aca="false">SUM(E82:E86)</f>
        <v>8508.50850850851</v>
      </c>
      <c r="F87" s="9" t="n">
        <f aca="false">SUM(F82:F86)</f>
        <v>3071.07107107107</v>
      </c>
      <c r="G87" s="9" t="n">
        <f aca="false">SUM(G82:G86)</f>
        <v>62000</v>
      </c>
    </row>
    <row r="89" customFormat="false" ht="17.15" hidden="false" customHeight="false" outlineLevel="0" collapsed="false">
      <c r="A89" s="3" t="s">
        <v>319</v>
      </c>
    </row>
    <row r="90" customFormat="false" ht="15" hidden="false" customHeight="false" outlineLevel="0" collapsed="false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/>
      <c r="H90" s="4"/>
    </row>
    <row r="91" customFormat="false" ht="15" hidden="false" customHeight="false" outlineLevel="0" collapsed="false">
      <c r="A91" s="5" t="s">
        <v>320</v>
      </c>
      <c r="B91" s="17" t="n">
        <f aca="false">IF(市场规模!B5=0,0,B27/市场规模!B5)</f>
        <v>0.0115283267457181</v>
      </c>
      <c r="C91" s="17" t="n">
        <f aca="false">IF(市场规模!C5=0,0,C27/市场规模!C5)</f>
        <v>0.0275758079654005</v>
      </c>
      <c r="D91" s="17" t="n">
        <f aca="false">IF(市场规模!D5=0,0,D27/市场规模!D5)</f>
        <v>0.03754266003312</v>
      </c>
      <c r="E91" s="17" t="n">
        <f aca="false">IF(市场规模!E5=0,0,E27/市场规模!E5)</f>
        <v>0.0417204346344917</v>
      </c>
      <c r="F91" s="17" t="n">
        <f aca="false">IF(市场规模!F5=0,0,F27/市场规模!F5)</f>
        <v>0.043074003887959</v>
      </c>
    </row>
    <row r="92" customFormat="false" ht="15" hidden="false" customHeight="false" outlineLevel="0" collapsed="false">
      <c r="A92" s="5" t="s">
        <v>321</v>
      </c>
      <c r="B92" s="17" t="n">
        <f aca="false">IF(市场规模!B6=0,0,B28/市场规模!B6)</f>
        <v>0.00959448160535117</v>
      </c>
      <c r="C92" s="17" t="n">
        <f aca="false">IF(市场规模!C6=0,0,C28/市场规模!C6)</f>
        <v>0.0159708202587443</v>
      </c>
      <c r="D92" s="17" t="n">
        <f aca="false">IF(市场规模!D6=0,0,D28/市场规模!D6)</f>
        <v>0.0186525897998032</v>
      </c>
      <c r="E92" s="17" t="n">
        <f aca="false">IF(市场规模!E6=0,0,E28/市场规模!E6)</f>
        <v>0.0193427048937203</v>
      </c>
      <c r="F92" s="17" t="n">
        <f aca="false">IF(市场规模!F6=0,0,F28/市场规模!F6)</f>
        <v>0.0189455366216795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3226"/>
    <pageSetUpPr fitToPage="fals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9.11"/>
    <col collapsed="false" customWidth="true" hidden="false" outlineLevel="0" max="7" min="2" style="0" width="12.74"/>
    <col collapsed="false" customWidth="true" hidden="false" outlineLevel="0" max="8" min="8" style="0" width="25.47"/>
  </cols>
  <sheetData>
    <row r="1" customFormat="false" ht="17.35" hidden="false" customHeight="false" outlineLevel="0" collapsed="false">
      <c r="A1" s="1" t="s">
        <v>322</v>
      </c>
      <c r="B1" s="1"/>
      <c r="C1" s="1"/>
      <c r="D1" s="1"/>
      <c r="E1" s="1"/>
      <c r="F1" s="1"/>
      <c r="G1" s="1"/>
      <c r="H1" s="1"/>
    </row>
    <row r="2" customFormat="false" ht="31.5" hidden="false" customHeight="true" outlineLevel="0" collapsed="false">
      <c r="A2" s="2" t="s">
        <v>323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295</v>
      </c>
      <c r="H4" s="4" t="s">
        <v>9</v>
      </c>
    </row>
    <row r="5" customFormat="false" ht="15" hidden="false" customHeight="false" outlineLevel="0" collapsed="false">
      <c r="A5" s="5" t="s">
        <v>324</v>
      </c>
      <c r="B5" s="15" t="n">
        <f aca="false">销售预测!B10</f>
        <v>31500</v>
      </c>
      <c r="C5" s="15" t="n">
        <f aca="false">销售预测!C10</f>
        <v>83500</v>
      </c>
      <c r="D5" s="15" t="n">
        <f aca="false">销售预测!D10</f>
        <v>122000</v>
      </c>
      <c r="E5" s="15" t="n">
        <f aca="false">销售预测!E10</f>
        <v>145000</v>
      </c>
      <c r="F5" s="15" t="n">
        <f aca="false">销售预测!F10</f>
        <v>168000</v>
      </c>
      <c r="G5" s="16" t="n">
        <f aca="false">SUM(B5:F5)</f>
        <v>550000</v>
      </c>
    </row>
    <row r="6" customFormat="false" ht="15" hidden="false" customHeight="false" outlineLevel="0" collapsed="false">
      <c r="A6" s="5" t="s">
        <v>325</v>
      </c>
      <c r="B6" s="15" t="n">
        <f aca="false">销售预测!B32</f>
        <v>11800</v>
      </c>
      <c r="C6" s="15" t="n">
        <f aca="false">销售预测!C32</f>
        <v>28500</v>
      </c>
      <c r="D6" s="15" t="n">
        <f aca="false">销售预测!D32</f>
        <v>42000</v>
      </c>
      <c r="E6" s="15" t="n">
        <f aca="false">销售预测!E32</f>
        <v>52000</v>
      </c>
      <c r="F6" s="15" t="n">
        <f aca="false">销售预测!F32</f>
        <v>62000</v>
      </c>
      <c r="G6" s="16" t="n">
        <f aca="false">SUM(B6:F6)</f>
        <v>196300</v>
      </c>
    </row>
    <row r="7" customFormat="false" ht="15" hidden="false" customHeight="false" outlineLevel="0" collapsed="false">
      <c r="A7" s="5" t="s">
        <v>326</v>
      </c>
      <c r="B7" s="15" t="n">
        <f aca="false">销售预测!B33</f>
        <v>19700</v>
      </c>
      <c r="C7" s="15" t="n">
        <f aca="false">销售预测!C33</f>
        <v>55000</v>
      </c>
      <c r="D7" s="15" t="n">
        <f aca="false">销售预测!D33</f>
        <v>80000</v>
      </c>
      <c r="E7" s="15" t="n">
        <f aca="false">销售预测!E33</f>
        <v>93000</v>
      </c>
      <c r="F7" s="15" t="n">
        <f aca="false">销售预测!F33</f>
        <v>106000</v>
      </c>
      <c r="G7" s="16" t="n">
        <f aca="false">SUM(B7:F7)</f>
        <v>353700</v>
      </c>
    </row>
    <row r="9" customFormat="false" ht="15" hidden="false" customHeight="false" outlineLevel="0" collapsed="false">
      <c r="A9" s="3" t="s">
        <v>327</v>
      </c>
    </row>
    <row r="10" customFormat="false" ht="15" hidden="false" customHeight="false" outlineLevel="0" collapsed="false">
      <c r="A10" s="5" t="s">
        <v>50</v>
      </c>
      <c r="B10" s="15" t="n">
        <f aca="false">销售预测!B62*假设!$B46</f>
        <v>654.08347826087</v>
      </c>
      <c r="C10" s="15" t="n">
        <f aca="false">销售预测!C62*假设!$B46</f>
        <v>1476.09429007116</v>
      </c>
      <c r="D10" s="15" t="n">
        <f aca="false">销售预测!D62*假设!$B46</f>
        <v>1930.62013300745</v>
      </c>
      <c r="E10" s="15" t="n">
        <f aca="false">销售预测!E62*假设!$B46</f>
        <v>2138.736709982</v>
      </c>
      <c r="F10" s="15" t="n">
        <f aca="false">销售预测!F62*假设!$B46</f>
        <v>2378.95335335335</v>
      </c>
      <c r="G10" s="16" t="n">
        <f aca="false">SUM(B10:F10)</f>
        <v>8578.48796467483</v>
      </c>
    </row>
    <row r="11" customFormat="false" ht="15" hidden="false" customHeight="false" outlineLevel="0" collapsed="false">
      <c r="A11" s="5" t="s">
        <v>52</v>
      </c>
      <c r="B11" s="15" t="n">
        <f aca="false">销售预测!B63*假设!$B47</f>
        <v>377.585217391304</v>
      </c>
      <c r="C11" s="15" t="n">
        <f aca="false">销售预测!C63*假设!$B47</f>
        <v>861.659424347679</v>
      </c>
      <c r="D11" s="15" t="n">
        <f aca="false">销售预测!D63*假设!$B47</f>
        <v>1291.26682157676</v>
      </c>
      <c r="E11" s="15" t="n">
        <f aca="false">销售预测!E63*假设!$B47</f>
        <v>1636.14958283469</v>
      </c>
      <c r="F11" s="15" t="n">
        <f aca="false">销售预测!F63*假设!$B47</f>
        <v>1959.32072072072</v>
      </c>
      <c r="G11" s="16" t="n">
        <f aca="false">SUM(B11:F11)</f>
        <v>6125.98176687116</v>
      </c>
    </row>
    <row r="12" customFormat="false" ht="15" hidden="false" customHeight="false" outlineLevel="0" collapsed="false">
      <c r="A12" s="5" t="s">
        <v>54</v>
      </c>
      <c r="B12" s="15" t="n">
        <f aca="false">销售预测!B64*假设!$B48</f>
        <v>594.741304347826</v>
      </c>
      <c r="C12" s="15" t="n">
        <f aca="false">销售预测!C64*假设!$B48</f>
        <v>1633.54773593697</v>
      </c>
      <c r="D12" s="15" t="n">
        <f aca="false">销售预测!D64*假设!$B48</f>
        <v>2738.74324788268</v>
      </c>
      <c r="E12" s="15" t="n">
        <f aca="false">销售预测!E64*假设!$B48</f>
        <v>3724.19605129993</v>
      </c>
      <c r="F12" s="15" t="n">
        <f aca="false">销售预测!F64*假设!$B48</f>
        <v>4682.06026026026</v>
      </c>
      <c r="G12" s="16" t="n">
        <f aca="false">SUM(B12:F12)</f>
        <v>13373.2885997277</v>
      </c>
    </row>
    <row r="13" customFormat="false" ht="15" hidden="false" customHeight="false" outlineLevel="0" collapsed="false">
      <c r="A13" s="5" t="s">
        <v>56</v>
      </c>
      <c r="B13" s="15" t="n">
        <f aca="false">销售预测!B65*假设!$B49</f>
        <v>318.572608695652</v>
      </c>
      <c r="C13" s="15" t="n">
        <f aca="false">销售预测!C65*假设!$B49</f>
        <v>783.688769908506</v>
      </c>
      <c r="D13" s="15" t="n">
        <f aca="false">销售预测!D65*假设!$B49</f>
        <v>1148.24664446087</v>
      </c>
      <c r="E13" s="15" t="n">
        <f aca="false">销售预测!E65*假设!$B49</f>
        <v>1410.56957850001</v>
      </c>
      <c r="F13" s="15" t="n">
        <f aca="false">销售预测!F65*假设!$B49</f>
        <v>1677.75495495495</v>
      </c>
      <c r="G13" s="16" t="n">
        <f aca="false">SUM(B13:F13)</f>
        <v>5338.83255651999</v>
      </c>
    </row>
    <row r="14" customFormat="false" ht="15" hidden="false" customHeight="false" outlineLevel="0" collapsed="false">
      <c r="A14" s="5" t="s">
        <v>58</v>
      </c>
      <c r="B14" s="15" t="n">
        <f aca="false">销售预测!B66*假设!$B50</f>
        <v>171.159782608696</v>
      </c>
      <c r="C14" s="15" t="n">
        <f aca="false">销售预测!C66*假设!$B50</f>
        <v>406.255560615046</v>
      </c>
      <c r="D14" s="15" t="n">
        <f aca="false">销售预测!D66*假设!$B50</f>
        <v>589.790795202637</v>
      </c>
      <c r="E14" s="15" t="n">
        <f aca="false">销售预测!E66*假设!$B50</f>
        <v>716.777119514517</v>
      </c>
      <c r="F14" s="15" t="n">
        <f aca="false">销售预测!F66*假设!$B50</f>
        <v>846.521021021021</v>
      </c>
      <c r="G14" s="16" t="n">
        <f aca="false">SUM(B14:F14)</f>
        <v>2730.50427896192</v>
      </c>
    </row>
    <row r="15" customFormat="false" ht="15" hidden="false" customHeight="false" outlineLevel="0" collapsed="false">
      <c r="A15" s="8" t="s">
        <v>328</v>
      </c>
      <c r="B15" s="9" t="n">
        <f aca="false">SUM(B10:B14)</f>
        <v>2116.14239130435</v>
      </c>
      <c r="C15" s="9" t="n">
        <f aca="false">SUM(C10:C14)</f>
        <v>5161.24578087936</v>
      </c>
      <c r="D15" s="9" t="n">
        <f aca="false">SUM(D10:D14)</f>
        <v>7698.66764213039</v>
      </c>
      <c r="E15" s="9" t="n">
        <f aca="false">SUM(E10:E14)</f>
        <v>9626.42904213115</v>
      </c>
      <c r="F15" s="9" t="n">
        <f aca="false">SUM(F10:F14)</f>
        <v>11544.6103103103</v>
      </c>
      <c r="G15" s="9" t="n">
        <f aca="false">SUM(G10:G14)</f>
        <v>36147.0951667556</v>
      </c>
    </row>
    <row r="16" customFormat="false" ht="15" hidden="false" customHeight="false" outlineLevel="0" collapsed="false">
      <c r="A16" s="5" t="s">
        <v>329</v>
      </c>
      <c r="B16" s="15" t="n">
        <f aca="false">B7*假设!$B51</f>
        <v>1182</v>
      </c>
      <c r="C16" s="15" t="n">
        <f aca="false">C7*假设!$B51</f>
        <v>3300</v>
      </c>
      <c r="D16" s="15" t="n">
        <f aca="false">D7*假设!$B51</f>
        <v>4800</v>
      </c>
      <c r="E16" s="15" t="n">
        <f aca="false">E7*假设!$B51</f>
        <v>5580</v>
      </c>
      <c r="F16" s="15" t="n">
        <f aca="false">F7*假设!$B51</f>
        <v>6360</v>
      </c>
      <c r="G16" s="16" t="n">
        <f aca="false">SUM(B16:F16)</f>
        <v>21222</v>
      </c>
    </row>
    <row r="17" customFormat="false" ht="15" hidden="false" customHeight="false" outlineLevel="0" collapsed="false">
      <c r="A17" s="8" t="s">
        <v>330</v>
      </c>
      <c r="B17" s="9" t="n">
        <f aca="false">B15+B16</f>
        <v>3298.14239130435</v>
      </c>
      <c r="C17" s="9" t="n">
        <f aca="false">C15+C16</f>
        <v>8461.24578087936</v>
      </c>
      <c r="D17" s="9" t="n">
        <f aca="false">D15+D16</f>
        <v>12498.6676421304</v>
      </c>
      <c r="E17" s="9" t="n">
        <f aca="false">E15+E16</f>
        <v>15206.4290421312</v>
      </c>
      <c r="F17" s="9" t="n">
        <f aca="false">F15+F16</f>
        <v>17904.6103103103</v>
      </c>
      <c r="G17" s="9" t="n">
        <f aca="false">G15+G16</f>
        <v>57369.0951667556</v>
      </c>
    </row>
    <row r="18" customFormat="false" ht="15" hidden="false" customHeight="false" outlineLevel="0" collapsed="false">
      <c r="A18" s="5" t="s">
        <v>331</v>
      </c>
      <c r="B18" s="22" t="n">
        <f aca="false">IF(B5=0,0,B17/B5)</f>
        <v>0.104702933057281</v>
      </c>
      <c r="C18" s="22" t="n">
        <f aca="false">IF(C5=0,0,C17/C5)</f>
        <v>0.10133228480095</v>
      </c>
      <c r="D18" s="22" t="n">
        <f aca="false">IF(D5=0,0,D17/D5)</f>
        <v>0.102448095427298</v>
      </c>
      <c r="E18" s="22" t="n">
        <f aca="false">IF(E5=0,0,E17/E5)</f>
        <v>0.104871924428491</v>
      </c>
      <c r="F18" s="22" t="n">
        <f aca="false">IF(F5=0,0,F17/F5)</f>
        <v>0.106575061370895</v>
      </c>
    </row>
    <row r="20" customFormat="false" ht="15" hidden="false" customHeight="false" outlineLevel="0" collapsed="false">
      <c r="A20" s="3" t="s">
        <v>332</v>
      </c>
    </row>
    <row r="21" customFormat="false" ht="15" hidden="false" customHeight="false" outlineLevel="0" collapsed="false">
      <c r="A21" s="5" t="s">
        <v>89</v>
      </c>
      <c r="B21" s="15" t="n">
        <f aca="false">假设!B67</f>
        <v>640</v>
      </c>
      <c r="C21" s="15" t="n">
        <f aca="false">假设!C67</f>
        <v>1440</v>
      </c>
      <c r="D21" s="15" t="n">
        <f aca="false">假设!D67</f>
        <v>2560</v>
      </c>
      <c r="E21" s="15" t="n">
        <f aca="false">假设!E67</f>
        <v>3600</v>
      </c>
      <c r="F21" s="15" t="n">
        <f aca="false">假设!F67</f>
        <v>4640</v>
      </c>
      <c r="G21" s="16" t="n">
        <f aca="false">SUM(B21:F21)</f>
        <v>12880</v>
      </c>
    </row>
    <row r="22" customFormat="false" ht="15" hidden="false" customHeight="false" outlineLevel="0" collapsed="false">
      <c r="A22" s="5" t="s">
        <v>333</v>
      </c>
      <c r="B22" s="15" t="n">
        <f aca="false">B17*假设!B68</f>
        <v>148.416407608696</v>
      </c>
      <c r="C22" s="15" t="n">
        <f aca="false">C17*假设!C68</f>
        <v>380.756060139571</v>
      </c>
      <c r="D22" s="15" t="n">
        <f aca="false">D17*假设!D68</f>
        <v>562.440043895868</v>
      </c>
      <c r="E22" s="15" t="n">
        <f aca="false">E17*假设!E68</f>
        <v>684.289306895902</v>
      </c>
      <c r="F22" s="15" t="n">
        <f aca="false">F17*假设!F68</f>
        <v>805.707463963964</v>
      </c>
      <c r="G22" s="16" t="n">
        <f aca="false">SUM(B22:F22)</f>
        <v>2581.609282504</v>
      </c>
    </row>
    <row r="23" customFormat="false" ht="15" hidden="false" customHeight="false" outlineLevel="0" collapsed="false">
      <c r="A23" s="5" t="s">
        <v>92</v>
      </c>
      <c r="B23" s="15" t="n">
        <f aca="false">假设!B69</f>
        <v>280</v>
      </c>
      <c r="C23" s="15" t="n">
        <f aca="false">假设!C69</f>
        <v>820</v>
      </c>
      <c r="D23" s="15" t="n">
        <f aca="false">假设!D69</f>
        <v>850</v>
      </c>
      <c r="E23" s="15" t="n">
        <f aca="false">假设!E69</f>
        <v>880</v>
      </c>
      <c r="F23" s="15" t="n">
        <f aca="false">假设!F69</f>
        <v>920</v>
      </c>
      <c r="G23" s="16" t="n">
        <f aca="false">SUM(B23:F23)</f>
        <v>3750</v>
      </c>
    </row>
    <row r="24" customFormat="false" ht="15" hidden="false" customHeight="false" outlineLevel="0" collapsed="false">
      <c r="A24" s="5" t="s">
        <v>94</v>
      </c>
      <c r="B24" s="15" t="n">
        <f aca="false">假设!B70</f>
        <v>400</v>
      </c>
      <c r="C24" s="15" t="n">
        <f aca="false">假设!C70</f>
        <v>600</v>
      </c>
      <c r="D24" s="15" t="n">
        <f aca="false">假设!D70</f>
        <v>800</v>
      </c>
      <c r="E24" s="15" t="n">
        <f aca="false">假设!E70</f>
        <v>900</v>
      </c>
      <c r="F24" s="15" t="n">
        <f aca="false">假设!F70</f>
        <v>1000</v>
      </c>
      <c r="G24" s="16" t="n">
        <f aca="false">SUM(B24:F24)</f>
        <v>3700</v>
      </c>
    </row>
    <row r="25" customFormat="false" ht="15" hidden="false" customHeight="false" outlineLevel="0" collapsed="false">
      <c r="A25" s="5" t="s">
        <v>334</v>
      </c>
      <c r="B25" s="15" t="n">
        <f aca="false">B6*假设!B71</f>
        <v>354</v>
      </c>
      <c r="C25" s="15" t="n">
        <f aca="false">C6*假设!C71</f>
        <v>855</v>
      </c>
      <c r="D25" s="15" t="n">
        <f aca="false">D6*假设!D71</f>
        <v>1260</v>
      </c>
      <c r="E25" s="15" t="n">
        <f aca="false">E6*假设!E71</f>
        <v>1560</v>
      </c>
      <c r="F25" s="15" t="n">
        <f aca="false">F6*假设!F71</f>
        <v>1860</v>
      </c>
      <c r="G25" s="16" t="n">
        <f aca="false">SUM(B25:F25)</f>
        <v>5889</v>
      </c>
    </row>
    <row r="26" customFormat="false" ht="15" hidden="false" customHeight="false" outlineLevel="0" collapsed="false">
      <c r="A26" s="5" t="s">
        <v>335</v>
      </c>
      <c r="B26" s="15" t="n">
        <f aca="false">B5*假设!B72</f>
        <v>220.5</v>
      </c>
      <c r="C26" s="15" t="n">
        <f aca="false">C5*假设!C72</f>
        <v>584.5</v>
      </c>
      <c r="D26" s="15" t="n">
        <f aca="false">D5*假设!D72</f>
        <v>854</v>
      </c>
      <c r="E26" s="15" t="n">
        <f aca="false">E5*假设!E72</f>
        <v>1015</v>
      </c>
      <c r="F26" s="15" t="n">
        <f aca="false">F5*假设!F72</f>
        <v>1176</v>
      </c>
      <c r="G26" s="16" t="n">
        <f aca="false">SUM(B26:F26)</f>
        <v>3850</v>
      </c>
    </row>
    <row r="27" customFormat="false" ht="15" hidden="false" customHeight="false" outlineLevel="0" collapsed="false">
      <c r="A27" s="5" t="s">
        <v>103</v>
      </c>
      <c r="B27" s="15" t="n">
        <f aca="false">假设!B76</f>
        <v>750</v>
      </c>
      <c r="C27" s="15" t="n">
        <f aca="false">假设!C76</f>
        <v>2740</v>
      </c>
      <c r="D27" s="15" t="n">
        <f aca="false">假设!D76</f>
        <v>2670</v>
      </c>
      <c r="E27" s="15" t="n">
        <f aca="false">假设!E76</f>
        <v>1420</v>
      </c>
      <c r="F27" s="15" t="n">
        <f aca="false">假设!F76</f>
        <v>0</v>
      </c>
      <c r="G27" s="16" t="n">
        <f aca="false">SUM(B27:F27)</f>
        <v>7580</v>
      </c>
    </row>
    <row r="28" customFormat="false" ht="15" hidden="false" customHeight="false" outlineLevel="0" collapsed="false">
      <c r="A28" s="8" t="s">
        <v>336</v>
      </c>
      <c r="B28" s="9" t="n">
        <f aca="false">SUM(B21:B27)</f>
        <v>2792.9164076087</v>
      </c>
      <c r="C28" s="9" t="n">
        <f aca="false">SUM(C21:C27)</f>
        <v>7420.25606013957</v>
      </c>
      <c r="D28" s="9" t="n">
        <f aca="false">SUM(D21:D27)</f>
        <v>9556.44004389587</v>
      </c>
      <c r="E28" s="9" t="n">
        <f aca="false">SUM(E21:E27)</f>
        <v>10059.2893068959</v>
      </c>
      <c r="F28" s="9" t="n">
        <f aca="false">SUM(F21:F27)</f>
        <v>10401.707463964</v>
      </c>
      <c r="G28" s="9" t="n">
        <f aca="false">SUM(G21:G27)</f>
        <v>40230.609282504</v>
      </c>
    </row>
    <row r="29" customFormat="false" ht="15" hidden="false" customHeight="false" outlineLevel="0" collapsed="false">
      <c r="A29" s="8" t="s">
        <v>337</v>
      </c>
      <c r="B29" s="9" t="n">
        <f aca="false">B17-B28</f>
        <v>505.225983695652</v>
      </c>
      <c r="C29" s="9" t="n">
        <f aca="false">C17-C28</f>
        <v>1040.98972073979</v>
      </c>
      <c r="D29" s="9" t="n">
        <f aca="false">D17-D28</f>
        <v>2942.22759823453</v>
      </c>
      <c r="E29" s="9" t="n">
        <f aca="false">E17-E28</f>
        <v>5147.13973523525</v>
      </c>
      <c r="F29" s="9" t="n">
        <f aca="false">F17-F28</f>
        <v>7502.90284634634</v>
      </c>
      <c r="G29" s="9" t="n">
        <f aca="false">G17-G28</f>
        <v>17138.4858842516</v>
      </c>
    </row>
    <row r="30" customFormat="false" ht="15" hidden="false" customHeight="false" outlineLevel="0" collapsed="false">
      <c r="A30" s="5" t="s">
        <v>338</v>
      </c>
      <c r="B30" s="22" t="n">
        <f aca="false">IF(B5=0,0,B29/B5)</f>
        <v>0.0160389201173223</v>
      </c>
      <c r="C30" s="22" t="n">
        <f aca="false">IF(C5=0,0,C29/C5)</f>
        <v>0.0124669427633508</v>
      </c>
      <c r="D30" s="22" t="n">
        <f aca="false">IF(D5=0,0,D29/D5)</f>
        <v>0.02411661965766</v>
      </c>
      <c r="E30" s="22" t="n">
        <f aca="false">IF(E5=0,0,E29/E5)</f>
        <v>0.0354975154154155</v>
      </c>
      <c r="F30" s="22" t="n">
        <f aca="false">IF(F5=0,0,F29/F5)</f>
        <v>0.0446601359901568</v>
      </c>
    </row>
    <row r="31" customFormat="false" ht="15" hidden="false" customHeight="false" outlineLevel="0" collapsed="false">
      <c r="A31" s="5" t="s">
        <v>339</v>
      </c>
      <c r="B31" s="15" t="n">
        <f aca="false">B29*(1-假设!$B75)</f>
        <v>378.919487771739</v>
      </c>
      <c r="C31" s="15" t="n">
        <f aca="false">C29*(1-假设!$B75)</f>
        <v>780.742290554843</v>
      </c>
      <c r="D31" s="15" t="n">
        <f aca="false">D29*(1-假设!$B75)</f>
        <v>2206.67069867589</v>
      </c>
      <c r="E31" s="15" t="n">
        <f aca="false">E29*(1-假设!$B75)</f>
        <v>3860.35480142644</v>
      </c>
      <c r="F31" s="15" t="n">
        <f aca="false">F29*(1-假设!$B75)</f>
        <v>5627.17713475976</v>
      </c>
      <c r="G31" s="16" t="n">
        <f aca="false">SUM(B31:F31)</f>
        <v>12853.8644131887</v>
      </c>
    </row>
    <row r="33" customFormat="false" ht="15" hidden="false" customHeight="false" outlineLevel="0" collapsed="false">
      <c r="A33" s="3" t="s">
        <v>340</v>
      </c>
    </row>
    <row r="34" customFormat="false" ht="15" hidden="false" customHeight="false" outlineLevel="0" collapsed="false">
      <c r="A34" s="5" t="s">
        <v>341</v>
      </c>
      <c r="B34" s="15" t="n">
        <f aca="false">B5*假设!B73</f>
        <v>6300</v>
      </c>
      <c r="C34" s="15" t="n">
        <f aca="false">C5*假设!C73</f>
        <v>16700</v>
      </c>
      <c r="D34" s="15" t="n">
        <f aca="false">D5*假设!D73</f>
        <v>24400</v>
      </c>
      <c r="E34" s="15" t="n">
        <f aca="false">E5*假设!E73</f>
        <v>29000</v>
      </c>
      <c r="F34" s="15" t="n">
        <f aca="false">F5*假设!F73</f>
        <v>33600</v>
      </c>
    </row>
    <row r="35" customFormat="false" ht="15" hidden="false" customHeight="false" outlineLevel="0" collapsed="false">
      <c r="A35" s="5" t="s">
        <v>342</v>
      </c>
      <c r="B35" s="16" t="n">
        <f aca="false">B34</f>
        <v>6300</v>
      </c>
      <c r="C35" s="16" t="n">
        <f aca="false">C34-B34</f>
        <v>10400</v>
      </c>
      <c r="D35" s="16" t="n">
        <f aca="false">D34-C34</f>
        <v>7700</v>
      </c>
      <c r="E35" s="16" t="n">
        <f aca="false">E34-D34</f>
        <v>4600</v>
      </c>
      <c r="F35" s="16" t="n">
        <f aca="false">F34-E34</f>
        <v>4600</v>
      </c>
    </row>
    <row r="36" customFormat="false" ht="15" hidden="false" customHeight="false" outlineLevel="0" collapsed="false">
      <c r="A36" s="5" t="s">
        <v>343</v>
      </c>
      <c r="B36" s="15" t="n">
        <f aca="false">假设!$B74/5</f>
        <v>1680</v>
      </c>
      <c r="C36" s="15" t="n">
        <f aca="false">假设!$B74/5</f>
        <v>1680</v>
      </c>
      <c r="D36" s="15" t="n">
        <f aca="false">假设!$B74/5</f>
        <v>1680</v>
      </c>
      <c r="E36" s="15" t="n">
        <f aca="false">假设!$B74/5</f>
        <v>1680</v>
      </c>
      <c r="F36" s="15" t="n">
        <f aca="false">假设!$B74/5</f>
        <v>1680</v>
      </c>
      <c r="G36" s="16" t="n">
        <f aca="false">SUM(B36:F36)</f>
        <v>8400</v>
      </c>
    </row>
    <row r="37" customFormat="false" ht="15" hidden="false" customHeight="false" outlineLevel="0" collapsed="false">
      <c r="A37" s="5" t="s">
        <v>344</v>
      </c>
      <c r="B37" s="16" t="n">
        <f aca="false">B29-B35-B36</f>
        <v>-7474.77401630435</v>
      </c>
      <c r="C37" s="16" t="n">
        <f aca="false">C29-C35-C36</f>
        <v>-11039.0102792602</v>
      </c>
      <c r="D37" s="16" t="n">
        <f aca="false">D29-D35-D36</f>
        <v>-6437.77240176548</v>
      </c>
      <c r="E37" s="16" t="n">
        <f aca="false">E29-E35-E36</f>
        <v>-1132.86026476475</v>
      </c>
      <c r="F37" s="16" t="n">
        <f aca="false">F29-F35-F36</f>
        <v>1222.90284634634</v>
      </c>
      <c r="G37" s="16" t="n">
        <f aca="false">SUM(B37:F37)</f>
        <v>-24861.5141157484</v>
      </c>
    </row>
    <row r="38" customFormat="false" ht="15" hidden="false" customHeight="false" outlineLevel="0" collapsed="false">
      <c r="A38" s="5" t="s">
        <v>345</v>
      </c>
      <c r="B38" s="18" t="str">
        <f aca="false">IF(ABS(F34-33600)&lt;500,"齐","偏差")</f>
        <v>齐</v>
      </c>
    </row>
    <row r="40" customFormat="false" ht="15" hidden="false" customHeight="false" outlineLevel="0" collapsed="false">
      <c r="A40" s="5" t="s">
        <v>346</v>
      </c>
      <c r="B40" s="15" t="n">
        <f aca="false">销售预测!B11</f>
        <v>74000</v>
      </c>
      <c r="C40" s="15" t="n">
        <f aca="false">销售预测!C11</f>
        <v>75200</v>
      </c>
      <c r="D40" s="15" t="n">
        <f aca="false">销售预测!D11</f>
        <v>76500</v>
      </c>
      <c r="E40" s="15" t="n">
        <f aca="false">销售预测!E11</f>
        <v>77800</v>
      </c>
      <c r="F40" s="15" t="n">
        <f aca="false">销售预测!F11</f>
        <v>79000</v>
      </c>
      <c r="G40" s="16" t="n">
        <f aca="false">SUM(B40:F40)</f>
        <v>382500</v>
      </c>
    </row>
    <row r="41" customFormat="false" ht="15" hidden="false" customHeight="false" outlineLevel="0" collapsed="false">
      <c r="A41" s="5" t="s">
        <v>32</v>
      </c>
      <c r="B41" s="15" t="n">
        <f aca="false">销售预测!B12</f>
        <v>105500</v>
      </c>
      <c r="C41" s="15" t="n">
        <f aca="false">销售预测!C12</f>
        <v>158700</v>
      </c>
      <c r="D41" s="15" t="n">
        <f aca="false">销售预测!D12</f>
        <v>198500</v>
      </c>
      <c r="E41" s="15" t="n">
        <f aca="false">销售预测!E12</f>
        <v>222800</v>
      </c>
      <c r="F41" s="15" t="n">
        <f aca="false">销售预测!F12</f>
        <v>247000</v>
      </c>
      <c r="G41" s="15" t="n">
        <f aca="false">销售预测!G12</f>
        <v>932500</v>
      </c>
    </row>
    <row r="43" customFormat="false" ht="31.5" hidden="false" customHeight="true" outlineLevel="0" collapsed="false">
      <c r="A43" s="2" t="s">
        <v>347</v>
      </c>
      <c r="B43" s="2"/>
      <c r="C43" s="2"/>
      <c r="D43" s="2"/>
      <c r="E43" s="2"/>
      <c r="F43" s="2"/>
      <c r="G43" s="2"/>
      <c r="H43" s="2"/>
    </row>
  </sheetData>
  <mergeCells count="3">
    <mergeCell ref="A1:H1"/>
    <mergeCell ref="A2:H2"/>
    <mergeCell ref="A43:H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4E20"/>
    <pageSetUpPr fitToPage="fals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32.76"/>
    <col collapsed="false" customWidth="true" hidden="false" outlineLevel="0" max="6" min="2" style="0" width="14.56"/>
    <col collapsed="false" customWidth="true" hidden="false" outlineLevel="0" max="7" min="7" style="0" width="36.39"/>
  </cols>
  <sheetData>
    <row r="1" customFormat="false" ht="17.35" hidden="false" customHeight="false" outlineLevel="0" collapsed="false">
      <c r="A1" s="1" t="s">
        <v>348</v>
      </c>
      <c r="B1" s="1"/>
      <c r="C1" s="1"/>
      <c r="D1" s="1"/>
      <c r="E1" s="1"/>
      <c r="F1" s="1"/>
      <c r="G1" s="1"/>
    </row>
    <row r="2" customFormat="false" ht="36" hidden="false" customHeight="true" outlineLevel="0" collapsed="false">
      <c r="A2" s="2" t="s">
        <v>349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4" t="s">
        <v>350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136</v>
      </c>
    </row>
    <row r="5" customFormat="false" ht="15" hidden="false" customHeight="false" outlineLevel="0" collapsed="false">
      <c r="A5" s="5" t="s">
        <v>351</v>
      </c>
      <c r="B5" s="15" t="n">
        <f aca="false">销售预测!B11</f>
        <v>74000</v>
      </c>
      <c r="C5" s="15" t="n">
        <f aca="false">销售预测!C11</f>
        <v>75200</v>
      </c>
      <c r="D5" s="15" t="n">
        <f aca="false">销售预测!D11</f>
        <v>76500</v>
      </c>
      <c r="E5" s="15" t="n">
        <f aca="false">销售预测!E11</f>
        <v>77800</v>
      </c>
      <c r="F5" s="15" t="n">
        <f aca="false">销售预测!F11</f>
        <v>79000</v>
      </c>
    </row>
    <row r="6" customFormat="false" ht="15" hidden="false" customHeight="false" outlineLevel="0" collapsed="false">
      <c r="A6" s="8" t="s">
        <v>352</v>
      </c>
      <c r="B6" s="26" t="n">
        <f aca="false">销售预测!B10</f>
        <v>31500</v>
      </c>
      <c r="C6" s="26" t="n">
        <f aca="false">销售预测!C10</f>
        <v>83500</v>
      </c>
      <c r="D6" s="26" t="n">
        <f aca="false">销售预测!D10</f>
        <v>122000</v>
      </c>
      <c r="E6" s="26" t="n">
        <f aca="false">销售预测!E10</f>
        <v>145000</v>
      </c>
      <c r="F6" s="26" t="n">
        <f aca="false">销售预测!F10</f>
        <v>168000</v>
      </c>
    </row>
    <row r="7" customFormat="false" ht="15" hidden="false" customHeight="false" outlineLevel="0" collapsed="false">
      <c r="A7" s="5" t="s">
        <v>353</v>
      </c>
      <c r="B7" s="15" t="n">
        <f aca="false">销售预测!B5</f>
        <v>10500</v>
      </c>
      <c r="C7" s="15" t="n">
        <f aca="false">销售预测!C5</f>
        <v>31500</v>
      </c>
      <c r="D7" s="15" t="n">
        <f aca="false">销售预测!D5</f>
        <v>48500</v>
      </c>
      <c r="E7" s="15" t="n">
        <f aca="false">销售预测!E5</f>
        <v>60500</v>
      </c>
      <c r="F7" s="15" t="n">
        <f aca="false">销售预测!F5</f>
        <v>70500</v>
      </c>
    </row>
    <row r="8" customFormat="false" ht="15" hidden="false" customHeight="false" outlineLevel="0" collapsed="false">
      <c r="A8" s="5" t="s">
        <v>354</v>
      </c>
      <c r="B8" s="15" t="n">
        <f aca="false">销售预测!B6</f>
        <v>13500</v>
      </c>
      <c r="C8" s="15" t="n">
        <f aca="false">销售预测!C6</f>
        <v>28500</v>
      </c>
      <c r="D8" s="15" t="n">
        <f aca="false">销售预测!D6</f>
        <v>38500</v>
      </c>
      <c r="E8" s="15" t="n">
        <f aca="false">销售预测!E6</f>
        <v>44500</v>
      </c>
      <c r="F8" s="15" t="n">
        <f aca="false">销售预测!F6</f>
        <v>49500</v>
      </c>
    </row>
    <row r="9" customFormat="false" ht="15" hidden="false" customHeight="false" outlineLevel="0" collapsed="false">
      <c r="A9" s="8" t="s">
        <v>355</v>
      </c>
      <c r="B9" s="26" t="n">
        <f aca="false">销售预测!B12</f>
        <v>105500</v>
      </c>
      <c r="C9" s="26" t="n">
        <f aca="false">销售预测!C12</f>
        <v>158700</v>
      </c>
      <c r="D9" s="26" t="n">
        <f aca="false">销售预测!D12</f>
        <v>198500</v>
      </c>
      <c r="E9" s="26" t="n">
        <f aca="false">销售预测!E12</f>
        <v>222800</v>
      </c>
      <c r="F9" s="26" t="n">
        <f aca="false">销售预测!F12</f>
        <v>247000</v>
      </c>
    </row>
    <row r="10" customFormat="false" ht="15" hidden="false" customHeight="false" outlineLevel="0" collapsed="false">
      <c r="A10" s="5" t="s">
        <v>356</v>
      </c>
      <c r="B10" s="15" t="n">
        <f aca="false">销售预测!B32</f>
        <v>11800</v>
      </c>
      <c r="C10" s="15" t="n">
        <f aca="false">销售预测!C32</f>
        <v>28500</v>
      </c>
      <c r="D10" s="15" t="n">
        <f aca="false">销售预测!D32</f>
        <v>42000</v>
      </c>
      <c r="E10" s="15" t="n">
        <f aca="false">销售预测!E32</f>
        <v>52000</v>
      </c>
      <c r="F10" s="15" t="n">
        <f aca="false">销售预测!F32</f>
        <v>62000</v>
      </c>
    </row>
    <row r="11" customFormat="false" ht="15" hidden="false" customHeight="false" outlineLevel="0" collapsed="false">
      <c r="A11" s="5" t="s">
        <v>357</v>
      </c>
      <c r="B11" s="15" t="n">
        <f aca="false">销售预测!B33</f>
        <v>19700</v>
      </c>
      <c r="C11" s="15" t="n">
        <f aca="false">销售预测!C33</f>
        <v>55000</v>
      </c>
      <c r="D11" s="15" t="n">
        <f aca="false">销售预测!D33</f>
        <v>80000</v>
      </c>
      <c r="E11" s="15" t="n">
        <f aca="false">销售预测!E33</f>
        <v>93000</v>
      </c>
      <c r="F11" s="15" t="n">
        <f aca="false">销售预测!F33</f>
        <v>106000</v>
      </c>
    </row>
    <row r="12" customFormat="false" ht="15" hidden="false" customHeight="false" outlineLevel="0" collapsed="false">
      <c r="A12" s="5" t="s">
        <v>358</v>
      </c>
      <c r="B12" s="15" t="n">
        <f aca="false">财务预测!B17</f>
        <v>3298.14239130435</v>
      </c>
      <c r="C12" s="15" t="n">
        <f aca="false">财务预测!C17</f>
        <v>8461.24578087936</v>
      </c>
      <c r="D12" s="15" t="n">
        <f aca="false">财务预测!D17</f>
        <v>12498.6676421304</v>
      </c>
      <c r="E12" s="15" t="n">
        <f aca="false">财务预测!E17</f>
        <v>15206.4290421312</v>
      </c>
      <c r="F12" s="15" t="n">
        <f aca="false">财务预测!F17</f>
        <v>17904.6103103103</v>
      </c>
    </row>
    <row r="13" customFormat="false" ht="15" hidden="false" customHeight="false" outlineLevel="0" collapsed="false">
      <c r="A13" s="8" t="s">
        <v>359</v>
      </c>
      <c r="B13" s="26" t="n">
        <f aca="false">财务预测!B29</f>
        <v>505.225983695652</v>
      </c>
      <c r="C13" s="26" t="n">
        <f aca="false">财务预测!C29</f>
        <v>1040.98972073979</v>
      </c>
      <c r="D13" s="26" t="n">
        <f aca="false">财务预测!D29</f>
        <v>2942.22759823453</v>
      </c>
      <c r="E13" s="26" t="n">
        <f aca="false">财务预测!E29</f>
        <v>5147.13973523525</v>
      </c>
      <c r="F13" s="26" t="n">
        <f aca="false">财务预测!F29</f>
        <v>7502.90284634634</v>
      </c>
    </row>
    <row r="14" customFormat="false" ht="15" hidden="false" customHeight="false" outlineLevel="0" collapsed="false">
      <c r="A14" s="5" t="s">
        <v>360</v>
      </c>
      <c r="B14" s="17" t="n">
        <f aca="false">财务预测!B30</f>
        <v>0.0160389201173223</v>
      </c>
      <c r="C14" s="17" t="n">
        <f aca="false">财务预测!C30</f>
        <v>0.0124669427633508</v>
      </c>
      <c r="D14" s="17" t="n">
        <f aca="false">财务预测!D30</f>
        <v>0.02411661965766</v>
      </c>
      <c r="E14" s="17" t="n">
        <f aca="false">财务预测!E30</f>
        <v>0.0354975154154155</v>
      </c>
      <c r="F14" s="17" t="n">
        <f aca="false">财务预测!F30</f>
        <v>0.0446601359901568</v>
      </c>
    </row>
    <row r="15" customFormat="false" ht="15" hidden="false" customHeight="false" outlineLevel="0" collapsed="false">
      <c r="A15" s="5" t="s">
        <v>361</v>
      </c>
      <c r="B15" s="15" t="n">
        <f aca="false">财务预测!B34</f>
        <v>6300</v>
      </c>
      <c r="C15" s="15" t="n">
        <f aca="false">财务预测!C34</f>
        <v>16700</v>
      </c>
      <c r="D15" s="15" t="n">
        <f aca="false">财务预测!D34</f>
        <v>24400</v>
      </c>
      <c r="E15" s="15" t="n">
        <f aca="false">财务预测!E34</f>
        <v>29000</v>
      </c>
      <c r="F15" s="15" t="n">
        <f aca="false">财务预测!F34</f>
        <v>33600</v>
      </c>
    </row>
    <row r="17" customFormat="false" ht="17.15" hidden="false" customHeight="false" outlineLevel="0" collapsed="false">
      <c r="A17" s="3" t="s">
        <v>362</v>
      </c>
    </row>
    <row r="18" customFormat="false" ht="15" hidden="false" customHeight="false" outlineLevel="0" collapsed="false">
      <c r="A18" s="4" t="s">
        <v>43</v>
      </c>
      <c r="B18" s="4" t="s">
        <v>363</v>
      </c>
      <c r="C18" s="4" t="s">
        <v>364</v>
      </c>
      <c r="D18" s="4"/>
      <c r="E18" s="4"/>
      <c r="F18" s="4"/>
      <c r="G18" s="4" t="s">
        <v>134</v>
      </c>
    </row>
    <row r="19" customFormat="false" ht="15" hidden="false" customHeight="false" outlineLevel="0" collapsed="false">
      <c r="A19" s="18" t="str">
        <f aca="false">销售预测!A62</f>
        <v>精密空调</v>
      </c>
      <c r="B19" s="15" t="n">
        <f aca="false">销售预测!F62</f>
        <v>14868.4584584585</v>
      </c>
      <c r="C19" s="17" t="n">
        <f aca="false">销售预测!H62</f>
        <v>0.239813846104169</v>
      </c>
      <c r="G19" s="2" t="s">
        <v>365</v>
      </c>
    </row>
    <row r="20" customFormat="false" ht="15" hidden="false" customHeight="false" outlineLevel="0" collapsed="false">
      <c r="A20" s="18" t="str">
        <f aca="false">销售预测!A63</f>
        <v>风墙与热管</v>
      </c>
      <c r="B20" s="15" t="n">
        <f aca="false">销售预测!F63</f>
        <v>10885.1151151151</v>
      </c>
      <c r="C20" s="17" t="n">
        <f aca="false">销售预测!H63</f>
        <v>0.175566372824437</v>
      </c>
      <c r="G20" s="2" t="s">
        <v>366</v>
      </c>
    </row>
    <row r="21" customFormat="false" ht="15" hidden="false" customHeight="false" outlineLevel="0" collapsed="false">
      <c r="A21" s="18" t="str">
        <f aca="false">销售预测!A64</f>
        <v>液冷</v>
      </c>
      <c r="B21" s="15" t="n">
        <f aca="false">销售预测!F64</f>
        <v>21282.0920920921</v>
      </c>
      <c r="C21" s="17" t="n">
        <f aca="false">销售预测!H64</f>
        <v>0.343259549872453</v>
      </c>
      <c r="G21" s="2" t="s">
        <v>367</v>
      </c>
    </row>
    <row r="22" customFormat="false" ht="15" hidden="false" customHeight="false" outlineLevel="0" collapsed="false">
      <c r="A22" s="18" t="str">
        <f aca="false">销售预测!A65</f>
        <v>冷站与冷源</v>
      </c>
      <c r="B22" s="15" t="n">
        <f aca="false">销售预测!F65</f>
        <v>9320.86086086086</v>
      </c>
      <c r="C22" s="17" t="n">
        <f aca="false">销售预测!H65</f>
        <v>0.150336465497756</v>
      </c>
      <c r="G22" s="2" t="s">
        <v>368</v>
      </c>
    </row>
    <row r="23" customFormat="false" ht="15" hidden="false" customHeight="false" outlineLevel="0" collapsed="false">
      <c r="A23" s="18" t="str">
        <f aca="false">销售预测!A66</f>
        <v>微模块与集装箱</v>
      </c>
      <c r="B23" s="15" t="n">
        <f aca="false">销售预测!F66</f>
        <v>5643.47347347348</v>
      </c>
      <c r="C23" s="17" t="n">
        <f aca="false">销售预测!H66</f>
        <v>0.0910237657011851</v>
      </c>
      <c r="G23" s="2" t="s">
        <v>369</v>
      </c>
    </row>
    <row r="25" customFormat="false" ht="15" hidden="false" customHeight="false" outlineLevel="0" collapsed="false">
      <c r="A25" s="3" t="s">
        <v>370</v>
      </c>
    </row>
    <row r="26" customFormat="false" ht="15" hidden="false" customHeight="false" outlineLevel="0" collapsed="false">
      <c r="A26" s="5" t="s">
        <v>371</v>
      </c>
      <c r="B26" s="18" t="str">
        <f aca="false">IF(C6&gt;C5,"是","否")</f>
        <v>是</v>
      </c>
    </row>
    <row r="27" customFormat="false" ht="15" hidden="false" customHeight="false" outlineLevel="0" collapsed="false">
      <c r="A27" s="5" t="s">
        <v>372</v>
      </c>
      <c r="B27" s="18" t="str">
        <f aca="false">IF(ABS(F6-168000)&lt;1,"齐","偏差")</f>
        <v>齐</v>
      </c>
    </row>
    <row r="28" customFormat="false" ht="15" hidden="false" customHeight="false" outlineLevel="0" collapsed="false">
      <c r="A28" s="5" t="s">
        <v>373</v>
      </c>
      <c r="B28" s="18" t="str">
        <f aca="false">IF(ABS(F10-62000)&lt;1,"齐","偏差")</f>
        <v>齐</v>
      </c>
    </row>
    <row r="29" customFormat="false" ht="15" hidden="false" customHeight="false" outlineLevel="0" collapsed="false">
      <c r="A29" s="5" t="s">
        <v>374</v>
      </c>
      <c r="B29" s="18" t="str">
        <f aca="false">假设!B91&amp;" / "&amp;假设!B92&amp;" / "&amp;假设!B93</f>
        <v>齐 / 齐 / 齐</v>
      </c>
    </row>
    <row r="30" customFormat="false" ht="15" hidden="false" customHeight="false" outlineLevel="0" collapsed="false">
      <c r="A30" s="5" t="s">
        <v>375</v>
      </c>
      <c r="B30" s="15" t="n">
        <f aca="false">SUM(B6:F6)</f>
        <v>550000</v>
      </c>
    </row>
    <row r="31" customFormat="false" ht="15" hidden="false" customHeight="false" outlineLevel="0" collapsed="false">
      <c r="A31" s="5" t="s">
        <v>376</v>
      </c>
      <c r="B31" s="15" t="n">
        <f aca="false">SUM(B13:F13)</f>
        <v>17138.4858842516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LibreOffice/25.8.4.2$MacOSX_AARCH64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2026-09-29T09:52:43Z</dcterms:created>
  <dc:creator>openpyxl</dc:creator>
  <dc:description/>
  <dc:language>zh-CN</dc:language>
  <cp:lastModifiedBy/>
  <dcterms:modified xsi:type="dcterms:W3CDTF">2026-09-29T09:52:43Z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